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(z) spät" sheetId="1" r:id="rId1"/>
    <sheet name="t(z) früh" sheetId="2" r:id="rId2"/>
    <sheet name="Tabelle1" sheetId="3" r:id="rId3"/>
    <sheet name="Tabelle2" sheetId="4" r:id="rId4"/>
    <sheet name="Tabelle3" sheetId="5" r:id="rId5"/>
  </sheets>
  <definedNames>
    <definedName name="a">'Tabelle1'!#REF!</definedName>
    <definedName name="a_eq">'Tabelle1'!$B$13</definedName>
    <definedName name="c">'Tabelle1'!#REF!</definedName>
    <definedName name="eta">'Tabelle1'!$E$2</definedName>
    <definedName name="eta0">'Tabelle1'!#REF!</definedName>
    <definedName name="G">'Tabelle1'!#REF!</definedName>
    <definedName name="h">'Tabelle1'!$B$1</definedName>
    <definedName name="H0">'Tabelle1'!$B$3</definedName>
    <definedName name="hbar">'Tabelle1'!#REF!</definedName>
    <definedName name="k">'Tabelle1'!#REF!</definedName>
    <definedName name="Omega_l">'Tabelle1'!$B$5</definedName>
    <definedName name="Omega_l0">'Tabelle1'!#REF!</definedName>
    <definedName name="omega_m">'Tabelle1'!$B$4</definedName>
    <definedName name="T">'Tabelle1'!$E$1</definedName>
    <definedName name="t_ch">'Tabelle1'!$E$3</definedName>
    <definedName name="t_ch1">'Tabelle1'!$B$7</definedName>
    <definedName name="t_ch2">'Tabelle1'!$E$3</definedName>
    <definedName name="t0">'Tabelle1'!$D$1</definedName>
  </definedNames>
  <calcPr fullCalcOnLoad="1"/>
</workbook>
</file>

<file path=xl/sharedStrings.xml><?xml version="1.0" encoding="utf-8"?>
<sst xmlns="http://schemas.openxmlformats.org/spreadsheetml/2006/main" count="46" uniqueCount="42">
  <si>
    <t>T_CMBR</t>
  </si>
  <si>
    <t>h0</t>
  </si>
  <si>
    <t>Omega_l,0</t>
  </si>
  <si>
    <t>eta</t>
  </si>
  <si>
    <t>z_eq</t>
  </si>
  <si>
    <t>a</t>
  </si>
  <si>
    <t>z</t>
  </si>
  <si>
    <t>z_jerk</t>
  </si>
  <si>
    <t>t_jerk [Gyr]</t>
  </si>
  <si>
    <t>t [Gyr]</t>
  </si>
  <si>
    <t>H [km/s/Mpc]</t>
  </si>
  <si>
    <t>H0 [km/s/Mpc]</t>
  </si>
  <si>
    <t>H_grenz [km/s/Mpc]</t>
  </si>
  <si>
    <t>delta t [Gyr]</t>
  </si>
  <si>
    <t>z_dec</t>
  </si>
  <si>
    <t>a_dec</t>
  </si>
  <si>
    <t>t_eq [yr]</t>
  </si>
  <si>
    <t>t_dec [yr]</t>
  </si>
  <si>
    <t>Alter [Gyr]</t>
  </si>
  <si>
    <t>a_eq (= eta)</t>
  </si>
  <si>
    <t>Omega_m h0^2</t>
  </si>
  <si>
    <t>rel. Exp.rate [%/Gyr]</t>
  </si>
  <si>
    <t>tau</t>
  </si>
  <si>
    <t>phi</t>
  </si>
  <si>
    <t>b</t>
  </si>
  <si>
    <t>im Folgenden: frühes Universum, ohne kosmologische Konstante!</t>
  </si>
  <si>
    <t>t [yr]</t>
  </si>
  <si>
    <t>Data taken from</t>
  </si>
  <si>
    <t>relative Exp.rate [%/Gyr]</t>
  </si>
  <si>
    <t>t_ch2 [yr]</t>
  </si>
  <si>
    <t>t_ch1 [Gyr]</t>
  </si>
  <si>
    <t>H0 [1/Gyr]</t>
  </si>
  <si>
    <t>a_eq</t>
  </si>
  <si>
    <t>D_now [Glyr]</t>
  </si>
  <si>
    <t>(gute Näherung!)</t>
  </si>
  <si>
    <t>x = t / t_ch1</t>
  </si>
  <si>
    <t>im Folgenden: spätes Universum, ohne Strahlung! gute Näherung nur für z &lt;&lt; 1000!</t>
  </si>
  <si>
    <t>D_emit[Glyr]</t>
  </si>
  <si>
    <t>D_now/D_ltt</t>
  </si>
  <si>
    <t>D_emit/D_ltt</t>
  </si>
  <si>
    <t>http://arxiv.org/abs/0911.1955</t>
  </si>
  <si>
    <t>http://lambda.gsfc.nasa.gov/product/map/dr5/params/lcdm_wmap9_spt_act_snls3.cfm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</si>
</sst>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E+00"/>
    <numFmt numFmtId="172" formatCode="0.000E+00"/>
    <numFmt numFmtId="173" formatCode="0.0E+00"/>
    <numFmt numFmtId="174" formatCode="0E+00"/>
    <numFmt numFmtId="175" formatCode="0.000000000"/>
    <numFmt numFmtId="176" formatCode="0.0000000000"/>
    <numFmt numFmtId="177" formatCode="0.00000E+00"/>
    <numFmt numFmtId="178" formatCode="0.000000E+00"/>
    <numFmt numFmtId="179" formatCode="0.00000000000"/>
    <numFmt numFmtId="180" formatCode="0.000000000000"/>
    <numFmt numFmtId="181" formatCode="0.00000000000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.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Tabelle1!$H$19:$H$39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10.8</c:v>
                </c:pt>
              </c:numCache>
            </c:numRef>
          </c:xVal>
          <c:yVal>
            <c:numRef>
              <c:f>Tabelle1!$J$19:$J$48</c:f>
              <c:numCache>
                <c:ptCount val="30"/>
                <c:pt idx="0">
                  <c:v>13.772202116497601</c:v>
                </c:pt>
                <c:pt idx="1">
                  <c:v>12.460614667729946</c:v>
                </c:pt>
                <c:pt idx="2">
                  <c:v>11.318157602785474</c:v>
                </c:pt>
                <c:pt idx="3">
                  <c:v>10.319137969127228</c:v>
                </c:pt>
                <c:pt idx="4">
                  <c:v>9.442455279344646</c:v>
                </c:pt>
                <c:pt idx="5">
                  <c:v>8.670516083699223</c:v>
                </c:pt>
                <c:pt idx="6">
                  <c:v>7.988519129003732</c:v>
                </c:pt>
                <c:pt idx="7">
                  <c:v>7.383949945266152</c:v>
                </c:pt>
                <c:pt idx="8">
                  <c:v>6.846198600105241</c:v>
                </c:pt>
                <c:pt idx="9">
                  <c:v>6.36625511904172</c:v>
                </c:pt>
                <c:pt idx="10">
                  <c:v>5.936458570241475</c:v>
                </c:pt>
                <c:pt idx="11">
                  <c:v>3.3376279165430045</c:v>
                </c:pt>
                <c:pt idx="12">
                  <c:v>2.1865836521446975</c:v>
                </c:pt>
                <c:pt idx="13">
                  <c:v>1.569517547403752</c:v>
                </c:pt>
                <c:pt idx="14">
                  <c:v>1.1956491084215408</c:v>
                </c:pt>
                <c:pt idx="15">
                  <c:v>0.9494999964118503</c:v>
                </c:pt>
                <c:pt idx="16">
                  <c:v>0.7774676007528389</c:v>
                </c:pt>
                <c:pt idx="17">
                  <c:v>0.6517177428621987</c:v>
                </c:pt>
                <c:pt idx="18">
                  <c:v>0.5565333115453778</c:v>
                </c:pt>
                <c:pt idx="19">
                  <c:v>0.48244471814652157</c:v>
                </c:pt>
                <c:pt idx="20">
                  <c:v>0.43424981474214847</c:v>
                </c:pt>
                <c:pt idx="21">
                  <c:v>0.3755568352907745</c:v>
                </c:pt>
                <c:pt idx="22">
                  <c:v>0.3360587685218446</c:v>
                </c:pt>
                <c:pt idx="23">
                  <c:v>0.30302806539601645</c:v>
                </c:pt>
                <c:pt idx="24">
                  <c:v>0.2750738488105303</c:v>
                </c:pt>
                <c:pt idx="25">
                  <c:v>0.25116742889732396</c:v>
                </c:pt>
                <c:pt idx="26">
                  <c:v>0.23053337570573673</c:v>
                </c:pt>
                <c:pt idx="27">
                  <c:v>0.2125772875374587</c:v>
                </c:pt>
                <c:pt idx="28">
                  <c:v>0.19683669850211827</c:v>
                </c:pt>
                <c:pt idx="29">
                  <c:v>0.1829469764897585</c:v>
                </c:pt>
              </c:numCache>
            </c:numRef>
          </c:yVal>
          <c:smooth val="1"/>
        </c:ser>
        <c:axId val="46659304"/>
        <c:axId val="17280553"/>
      </c:scatterChart>
      <c:valAx>
        <c:axId val="4665930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80553"/>
        <c:crosses val="autoZero"/>
        <c:crossBetween val="midCat"/>
        <c:dispUnits/>
        <c:majorUnit val="1"/>
      </c:valAx>
      <c:valAx>
        <c:axId val="1728055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 [Gyr]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930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Tabelle1!$E$168:$E$305</c:f>
              <c:numCache>
                <c:ptCount val="138"/>
                <c:pt idx="0">
                  <c:v>3596.9690399635065</c:v>
                </c:pt>
                <c:pt idx="1">
                  <c:v>3253.049471205647</c:v>
                </c:pt>
                <c:pt idx="2">
                  <c:v>2986.6090512812166</c:v>
                </c:pt>
                <c:pt idx="3">
                  <c:v>2772.4885065128256</c:v>
                </c:pt>
                <c:pt idx="4">
                  <c:v>2595.641978534123</c:v>
                </c:pt>
                <c:pt idx="5">
                  <c:v>2446.4491866559615</c:v>
                </c:pt>
                <c:pt idx="6">
                  <c:v>2318.4356039209433</c:v>
                </c:pt>
                <c:pt idx="7">
                  <c:v>2207.0634851935047</c:v>
                </c:pt>
                <c:pt idx="8">
                  <c:v>2109.046035450879</c:v>
                </c:pt>
                <c:pt idx="9">
                  <c:v>2021.9366981606174</c:v>
                </c:pt>
                <c:pt idx="10">
                  <c:v>1943.8720049096337</c:v>
                </c:pt>
                <c:pt idx="11">
                  <c:v>1873.4044569549053</c:v>
                </c:pt>
                <c:pt idx="12">
                  <c:v>1809.3904203966952</c:v>
                </c:pt>
                <c:pt idx="13">
                  <c:v>1750.9128446852608</c:v>
                </c:pt>
                <c:pt idx="14">
                  <c:v>1697.2267065612048</c:v>
                </c:pt>
                <c:pt idx="15">
                  <c:v>1647.7196845232006</c:v>
                </c:pt>
                <c:pt idx="16">
                  <c:v>1601.883282964101</c:v>
                </c:pt>
                <c:pt idx="17">
                  <c:v>1559.2912766810596</c:v>
                </c:pt>
                <c:pt idx="18">
                  <c:v>1519.583379939531</c:v>
                </c:pt>
                <c:pt idx="19">
                  <c:v>1482.4527072745057</c:v>
                </c:pt>
                <c:pt idx="20">
                  <c:v>1447.6360281586433</c:v>
                </c:pt>
                <c:pt idx="21">
                  <c:v>1414.9061088159115</c:v>
                </c:pt>
                <c:pt idx="22">
                  <c:v>1384.065632951688</c:v>
                </c:pt>
                <c:pt idx="23">
                  <c:v>1354.9423307704378</c:v>
                </c:pt>
                <c:pt idx="24">
                  <c:v>1327.3850425086305</c:v>
                </c:pt>
                <c:pt idx="25">
                  <c:v>1301.2605118517629</c:v>
                </c:pt>
                <c:pt idx="26">
                  <c:v>1276.4507546042214</c:v>
                </c:pt>
                <c:pt idx="27">
                  <c:v>1252.8508845743327</c:v>
                </c:pt>
                <c:pt idx="28">
                  <c:v>1230.3673057183369</c:v>
                </c:pt>
                <c:pt idx="29">
                  <c:v>1208.9161998373263</c:v>
                </c:pt>
                <c:pt idx="30">
                  <c:v>1188.4222544104355</c:v>
                </c:pt>
                <c:pt idx="31">
                  <c:v>1168.8175867958298</c:v>
                </c:pt>
                <c:pt idx="32">
                  <c:v>1150.040829980846</c:v>
                </c:pt>
                <c:pt idx="33">
                  <c:v>1132.0363519939997</c:v>
                </c:pt>
                <c:pt idx="34">
                  <c:v>1114.7535864999857</c:v>
                </c:pt>
                <c:pt idx="35">
                  <c:v>1098.1464563488003</c:v>
                </c:pt>
                <c:pt idx="36">
                  <c:v>1082.1728752121041</c:v>
                </c:pt>
                <c:pt idx="37">
                  <c:v>1066.7943151162897</c:v>
                </c:pt>
                <c:pt idx="38">
                  <c:v>1051.975429825009</c:v>
                </c:pt>
                <c:pt idx="39">
                  <c:v>1037.6837257500588</c:v>
                </c:pt>
                <c:pt idx="40">
                  <c:v>1023.8892734672154</c:v>
                </c:pt>
                <c:pt idx="41">
                  <c:v>1010.5644540511519</c:v>
                </c:pt>
                <c:pt idx="42">
                  <c:v>997.6837353739047</c:v>
                </c:pt>
                <c:pt idx="43">
                  <c:v>985.2234742757806</c:v>
                </c:pt>
                <c:pt idx="44">
                  <c:v>973.1617411484796</c:v>
                </c:pt>
                <c:pt idx="45">
                  <c:v>961.4781639930954</c:v>
                </c:pt>
                <c:pt idx="46">
                  <c:v>950.153789450805</c:v>
                </c:pt>
                <c:pt idx="47">
                  <c:v>939.1709586675813</c:v>
                </c:pt>
                <c:pt idx="48">
                  <c:v>928.513196159102</c:v>
                </c:pt>
                <c:pt idx="49">
                  <c:v>918.1651100985572</c:v>
                </c:pt>
                <c:pt idx="50">
                  <c:v>908.1123026666851</c:v>
                </c:pt>
                <c:pt idx="51">
                  <c:v>898.3412892868838</c:v>
                </c:pt>
                <c:pt idx="52">
                  <c:v>888.8394257242351</c:v>
                </c:pt>
                <c:pt idx="53">
                  <c:v>879.5948421602498</c:v>
                </c:pt>
                <c:pt idx="54">
                  <c:v>870.5963834688299</c:v>
                </c:pt>
                <c:pt idx="55">
                  <c:v>861.8335550164363</c:v>
                </c:pt>
                <c:pt idx="56">
                  <c:v>853.2964733932596</c:v>
                </c:pt>
                <c:pt idx="57">
                  <c:v>844.9758215544423</c:v>
                </c:pt>
                <c:pt idx="58">
                  <c:v>836.8628079128479</c:v>
                </c:pt>
                <c:pt idx="59">
                  <c:v>828.9491289789643</c:v>
                </c:pt>
                <c:pt idx="60">
                  <c:v>821.2269351905111</c:v>
                </c:pt>
                <c:pt idx="61">
                  <c:v>813.6887996152115</c:v>
                </c:pt>
                <c:pt idx="62">
                  <c:v>806.327689245863</c:v>
                </c:pt>
                <c:pt idx="63">
                  <c:v>799.1369386380235</c:v>
                </c:pt>
                <c:pt idx="64">
                  <c:v>792.1102256679555</c:v>
                </c:pt>
                <c:pt idx="65">
                  <c:v>785.2415492124519</c:v>
                </c:pt>
                <c:pt idx="66">
                  <c:v>778.525208573257</c:v>
                </c:pt>
                <c:pt idx="67">
                  <c:v>771.9557844873973</c:v>
                </c:pt>
                <c:pt idx="68">
                  <c:v>765.5281215811368</c:v>
                </c:pt>
                <c:pt idx="69">
                  <c:v>759.2373121397947</c:v>
                </c:pt>
                <c:pt idx="70">
                  <c:v>753.0786810785193</c:v>
                </c:pt>
                <c:pt idx="71">
                  <c:v>747.0477720105333</c:v>
                </c:pt>
                <c:pt idx="72">
                  <c:v>741.1403343195001</c:v>
                </c:pt>
                <c:pt idx="73">
                  <c:v>735.3523111517077</c:v>
                </c:pt>
                <c:pt idx="74">
                  <c:v>729.6798282518156</c:v>
                </c:pt>
                <c:pt idx="75">
                  <c:v>724.1191835731062</c:v>
                </c:pt>
                <c:pt idx="76">
                  <c:v>718.666837599623</c:v>
                </c:pt>
                <c:pt idx="77">
                  <c:v>713.3194043233364</c:v>
                </c:pt>
                <c:pt idx="78">
                  <c:v>708.0736428246523</c:v>
                </c:pt>
                <c:pt idx="79">
                  <c:v>702.9264494092267</c:v>
                </c:pt>
                <c:pt idx="80">
                  <c:v>697.8748502582198</c:v>
                </c:pt>
                <c:pt idx="81">
                  <c:v>692.9159945528914</c:v>
                </c:pt>
                <c:pt idx="82">
                  <c:v>688.047148037831</c:v>
                </c:pt>
                <c:pt idx="83">
                  <c:v>683.265686990176</c:v>
                </c:pt>
                <c:pt idx="84">
                  <c:v>678.5690925649441</c:v>
                </c:pt>
                <c:pt idx="85">
                  <c:v>673.9549454891092</c:v>
                </c:pt>
                <c:pt idx="86">
                  <c:v>669.420921079324</c:v>
                </c:pt>
                <c:pt idx="87">
                  <c:v>664.9647845602451</c:v>
                </c:pt>
                <c:pt idx="88">
                  <c:v>660.5843866622938</c:v>
                </c:pt>
                <c:pt idx="89">
                  <c:v>656.2776594793839</c:v>
                </c:pt>
                <c:pt idx="90">
                  <c:v>652.0426125686903</c:v>
                </c:pt>
                <c:pt idx="91">
                  <c:v>647.8773292759488</c:v>
                </c:pt>
                <c:pt idx="92">
                  <c:v>643.7799632710576</c:v>
                </c:pt>
                <c:pt idx="93">
                  <c:v>639.7487352799224</c:v>
                </c:pt>
                <c:pt idx="94">
                  <c:v>635.7819299995689</c:v>
                </c:pt>
                <c:pt idx="95">
                  <c:v>631.8778931845118</c:v>
                </c:pt>
                <c:pt idx="96">
                  <c:v>628.0350288932771</c:v>
                </c:pt>
                <c:pt idx="97">
                  <c:v>624.2517968847955</c:v>
                </c:pt>
                <c:pt idx="98">
                  <c:v>620.5267101551332</c:v>
                </c:pt>
                <c:pt idx="99">
                  <c:v>616.8583326057236</c:v>
                </c:pt>
                <c:pt idx="100">
                  <c:v>613.2452768348944</c:v>
                </c:pt>
                <c:pt idx="101">
                  <c:v>609.6862020450748</c:v>
                </c:pt>
                <c:pt idx="102">
                  <c:v>606.1798120585954</c:v>
                </c:pt>
                <c:pt idx="103">
                  <c:v>602.7248534355034</c:v>
                </c:pt>
                <c:pt idx="104">
                  <c:v>599.3201136872503</c:v>
                </c:pt>
                <c:pt idx="105">
                  <c:v>595.9644195805568</c:v>
                </c:pt>
                <c:pt idx="106">
                  <c:v>592.6566355261198</c:v>
                </c:pt>
                <c:pt idx="107">
                  <c:v>589.39566204721</c:v>
                </c:pt>
                <c:pt idx="108">
                  <c:v>586.180434323522</c:v>
                </c:pt>
                <c:pt idx="109">
                  <c:v>583.009920805956</c:v>
                </c:pt>
                <c:pt idx="110">
                  <c:v>579.8831218982898</c:v>
                </c:pt>
                <c:pt idx="111">
                  <c:v>576.7990687019609</c:v>
                </c:pt>
                <c:pt idx="112">
                  <c:v>573.7568218204316</c:v>
                </c:pt>
                <c:pt idx="113">
                  <c:v>570.7554702198211</c:v>
                </c:pt>
                <c:pt idx="114">
                  <c:v>567.7941301427124</c:v>
                </c:pt>
                <c:pt idx="115">
                  <c:v>564.8719440722311</c:v>
                </c:pt>
                <c:pt idx="116">
                  <c:v>561.9880797436691</c:v>
                </c:pt>
                <c:pt idx="117">
                  <c:v>559.1417292011065</c:v>
                </c:pt>
                <c:pt idx="118">
                  <c:v>556.3321078966305</c:v>
                </c:pt>
                <c:pt idx="119">
                  <c:v>553.5584538299015</c:v>
                </c:pt>
                <c:pt idx="120">
                  <c:v>550.8200267259542</c:v>
                </c:pt>
                <c:pt idx="121">
                  <c:v>548.1161072492408</c:v>
                </c:pt>
                <c:pt idx="122">
                  <c:v>545.4459962520517</c:v>
                </c:pt>
                <c:pt idx="123">
                  <c:v>542.8090140555493</c:v>
                </c:pt>
                <c:pt idx="124">
                  <c:v>540.2044997617628</c:v>
                </c:pt>
                <c:pt idx="125">
                  <c:v>537.6318105949795</c:v>
                </c:pt>
                <c:pt idx="126">
                  <c:v>535.0903212710667</c:v>
                </c:pt>
                <c:pt idx="127">
                  <c:v>532.5794233933318</c:v>
                </c:pt>
                <c:pt idx="128">
                  <c:v>530.0985248736192</c:v>
                </c:pt>
                <c:pt idx="129">
                  <c:v>527.6470493774066</c:v>
                </c:pt>
                <c:pt idx="130">
                  <c:v>525.2244357917359</c:v>
                </c:pt>
                <c:pt idx="131">
                  <c:v>522.8301377148807</c:v>
                </c:pt>
                <c:pt idx="132">
                  <c:v>520.4636229667062</c:v>
                </c:pt>
                <c:pt idx="133">
                  <c:v>518.1243731187448</c:v>
                </c:pt>
                <c:pt idx="134">
                  <c:v>515.8118830430535</c:v>
                </c:pt>
                <c:pt idx="135">
                  <c:v>513.525660478976</c:v>
                </c:pt>
                <c:pt idx="136">
                  <c:v>511.2652256169753</c:v>
                </c:pt>
                <c:pt idx="137">
                  <c:v>509.03011069875254</c:v>
                </c:pt>
              </c:numCache>
            </c:numRef>
          </c:xVal>
          <c:yVal>
            <c:numRef>
              <c:f>Tabelle1!$F$168:$F$305</c:f>
              <c:numCache>
                <c:ptCount val="138"/>
                <c:pt idx="0">
                  <c:v>46492.273275369225</c:v>
                </c:pt>
                <c:pt idx="1">
                  <c:v>55790.72793044307</c:v>
                </c:pt>
                <c:pt idx="2">
                  <c:v>65089.182585516915</c:v>
                </c:pt>
                <c:pt idx="3">
                  <c:v>74387.63724059076</c:v>
                </c:pt>
                <c:pt idx="4">
                  <c:v>83686.0918956646</c:v>
                </c:pt>
                <c:pt idx="5">
                  <c:v>92984.54655073845</c:v>
                </c:pt>
                <c:pt idx="6">
                  <c:v>102283.00120581227</c:v>
                </c:pt>
                <c:pt idx="7">
                  <c:v>111581.4558608861</c:v>
                </c:pt>
                <c:pt idx="8">
                  <c:v>120879.91051595994</c:v>
                </c:pt>
                <c:pt idx="9">
                  <c:v>130178.36517103379</c:v>
                </c:pt>
                <c:pt idx="10">
                  <c:v>139476.81982610762</c:v>
                </c:pt>
                <c:pt idx="11">
                  <c:v>148775.27448118143</c:v>
                </c:pt>
                <c:pt idx="12">
                  <c:v>158073.72913625528</c:v>
                </c:pt>
                <c:pt idx="13">
                  <c:v>167372.18379132912</c:v>
                </c:pt>
                <c:pt idx="14">
                  <c:v>176670.63844640294</c:v>
                </c:pt>
                <c:pt idx="15">
                  <c:v>185969.09310147673</c:v>
                </c:pt>
                <c:pt idx="16">
                  <c:v>195267.54775655057</c:v>
                </c:pt>
                <c:pt idx="17">
                  <c:v>204566.00241162442</c:v>
                </c:pt>
                <c:pt idx="18">
                  <c:v>213864.45706669823</c:v>
                </c:pt>
                <c:pt idx="19">
                  <c:v>223162.91172177208</c:v>
                </c:pt>
                <c:pt idx="20">
                  <c:v>232461.36637684592</c:v>
                </c:pt>
                <c:pt idx="21">
                  <c:v>241759.82103191974</c:v>
                </c:pt>
                <c:pt idx="22">
                  <c:v>251058.27568699358</c:v>
                </c:pt>
                <c:pt idx="23">
                  <c:v>260356.7303420674</c:v>
                </c:pt>
                <c:pt idx="24">
                  <c:v>269655.18499714124</c:v>
                </c:pt>
                <c:pt idx="25">
                  <c:v>278953.63965221506</c:v>
                </c:pt>
                <c:pt idx="26">
                  <c:v>288252.0943072889</c:v>
                </c:pt>
                <c:pt idx="27">
                  <c:v>297550.54896236275</c:v>
                </c:pt>
                <c:pt idx="28">
                  <c:v>306849.00361743657</c:v>
                </c:pt>
                <c:pt idx="29">
                  <c:v>316147.45827251044</c:v>
                </c:pt>
                <c:pt idx="30">
                  <c:v>325445.91292758426</c:v>
                </c:pt>
                <c:pt idx="31">
                  <c:v>334744.36758265813</c:v>
                </c:pt>
                <c:pt idx="32">
                  <c:v>344042.82223773195</c:v>
                </c:pt>
                <c:pt idx="33">
                  <c:v>353341.2768928058</c:v>
                </c:pt>
                <c:pt idx="34">
                  <c:v>362639.73154787964</c:v>
                </c:pt>
                <c:pt idx="35">
                  <c:v>371938.18620295345</c:v>
                </c:pt>
                <c:pt idx="36">
                  <c:v>381236.64085802727</c:v>
                </c:pt>
                <c:pt idx="37">
                  <c:v>390535.09551310114</c:v>
                </c:pt>
                <c:pt idx="38">
                  <c:v>399833.550168175</c:v>
                </c:pt>
                <c:pt idx="39">
                  <c:v>409132.00482324883</c:v>
                </c:pt>
                <c:pt idx="40">
                  <c:v>418430.45947832265</c:v>
                </c:pt>
                <c:pt idx="41">
                  <c:v>427728.9141333965</c:v>
                </c:pt>
                <c:pt idx="42">
                  <c:v>437027.3687884704</c:v>
                </c:pt>
                <c:pt idx="43">
                  <c:v>446325.8234435442</c:v>
                </c:pt>
                <c:pt idx="44">
                  <c:v>455624.27809861803</c:v>
                </c:pt>
                <c:pt idx="45">
                  <c:v>464922.7327536919</c:v>
                </c:pt>
                <c:pt idx="46">
                  <c:v>474221.1874087658</c:v>
                </c:pt>
                <c:pt idx="47">
                  <c:v>483519.6420638396</c:v>
                </c:pt>
                <c:pt idx="48">
                  <c:v>492818.0967189134</c:v>
                </c:pt>
                <c:pt idx="49">
                  <c:v>502116.5513739873</c:v>
                </c:pt>
                <c:pt idx="50">
                  <c:v>511415.00602906116</c:v>
                </c:pt>
                <c:pt idx="51">
                  <c:v>520713.460684135</c:v>
                </c:pt>
                <c:pt idx="52">
                  <c:v>530011.9153392088</c:v>
                </c:pt>
                <c:pt idx="53">
                  <c:v>539310.3699942826</c:v>
                </c:pt>
                <c:pt idx="54">
                  <c:v>548608.8246493565</c:v>
                </c:pt>
                <c:pt idx="55">
                  <c:v>557907.2793044304</c:v>
                </c:pt>
                <c:pt idx="56">
                  <c:v>567205.7339595042</c:v>
                </c:pt>
                <c:pt idx="57">
                  <c:v>576504.188614578</c:v>
                </c:pt>
                <c:pt idx="58">
                  <c:v>585802.6432696518</c:v>
                </c:pt>
                <c:pt idx="59">
                  <c:v>595101.0979247255</c:v>
                </c:pt>
                <c:pt idx="60">
                  <c:v>604399.5525797993</c:v>
                </c:pt>
                <c:pt idx="61">
                  <c:v>613698.0072348731</c:v>
                </c:pt>
                <c:pt idx="62">
                  <c:v>622996.461889947</c:v>
                </c:pt>
                <c:pt idx="63">
                  <c:v>632294.9165450208</c:v>
                </c:pt>
                <c:pt idx="64">
                  <c:v>641593.3712000946</c:v>
                </c:pt>
                <c:pt idx="65">
                  <c:v>650891.8258551684</c:v>
                </c:pt>
                <c:pt idx="66">
                  <c:v>660190.2805102422</c:v>
                </c:pt>
                <c:pt idx="67">
                  <c:v>669488.735165316</c:v>
                </c:pt>
                <c:pt idx="68">
                  <c:v>678787.1898203898</c:v>
                </c:pt>
                <c:pt idx="69">
                  <c:v>688085.6444754635</c:v>
                </c:pt>
                <c:pt idx="70">
                  <c:v>697384.0991305374</c:v>
                </c:pt>
                <c:pt idx="71">
                  <c:v>706682.5537856112</c:v>
                </c:pt>
                <c:pt idx="72">
                  <c:v>715981.008440685</c:v>
                </c:pt>
                <c:pt idx="73">
                  <c:v>725279.4630957588</c:v>
                </c:pt>
                <c:pt idx="74">
                  <c:v>734577.9177508326</c:v>
                </c:pt>
                <c:pt idx="75">
                  <c:v>743876.3724059064</c:v>
                </c:pt>
                <c:pt idx="76">
                  <c:v>753174.8270609803</c:v>
                </c:pt>
                <c:pt idx="77">
                  <c:v>762473.2817160541</c:v>
                </c:pt>
                <c:pt idx="78">
                  <c:v>771771.7363711278</c:v>
                </c:pt>
                <c:pt idx="79">
                  <c:v>781070.1910262016</c:v>
                </c:pt>
                <c:pt idx="80">
                  <c:v>790368.6456812754</c:v>
                </c:pt>
                <c:pt idx="81">
                  <c:v>799667.1003363492</c:v>
                </c:pt>
                <c:pt idx="82">
                  <c:v>808965.554991423</c:v>
                </c:pt>
                <c:pt idx="83">
                  <c:v>818264.0096464969</c:v>
                </c:pt>
                <c:pt idx="84">
                  <c:v>827562.4643015707</c:v>
                </c:pt>
                <c:pt idx="85">
                  <c:v>836860.9189566445</c:v>
                </c:pt>
                <c:pt idx="86">
                  <c:v>846159.3736117183</c:v>
                </c:pt>
                <c:pt idx="87">
                  <c:v>855457.828266792</c:v>
                </c:pt>
                <c:pt idx="88">
                  <c:v>864756.2829218658</c:v>
                </c:pt>
                <c:pt idx="89">
                  <c:v>874054.7375769396</c:v>
                </c:pt>
                <c:pt idx="90">
                  <c:v>883353.1922320134</c:v>
                </c:pt>
                <c:pt idx="91">
                  <c:v>892651.6468870873</c:v>
                </c:pt>
                <c:pt idx="92">
                  <c:v>901950.1015421611</c:v>
                </c:pt>
                <c:pt idx="93">
                  <c:v>911248.5561972349</c:v>
                </c:pt>
                <c:pt idx="94">
                  <c:v>920547.0108523087</c:v>
                </c:pt>
                <c:pt idx="95">
                  <c:v>929845.4655073825</c:v>
                </c:pt>
                <c:pt idx="96">
                  <c:v>939143.9201624562</c:v>
                </c:pt>
                <c:pt idx="97">
                  <c:v>948442.37481753</c:v>
                </c:pt>
                <c:pt idx="98">
                  <c:v>957740.8294726039</c:v>
                </c:pt>
                <c:pt idx="99">
                  <c:v>967039.2841276777</c:v>
                </c:pt>
                <c:pt idx="100">
                  <c:v>976337.7387827515</c:v>
                </c:pt>
                <c:pt idx="101">
                  <c:v>985636.1934378253</c:v>
                </c:pt>
                <c:pt idx="102">
                  <c:v>994934.6480928991</c:v>
                </c:pt>
                <c:pt idx="103">
                  <c:v>1004233.1027479729</c:v>
                </c:pt>
                <c:pt idx="104">
                  <c:v>1013531.5574030468</c:v>
                </c:pt>
                <c:pt idx="105">
                  <c:v>1022830.0120581205</c:v>
                </c:pt>
                <c:pt idx="106">
                  <c:v>1032128.4667131943</c:v>
                </c:pt>
                <c:pt idx="107">
                  <c:v>1041426.9213682681</c:v>
                </c:pt>
                <c:pt idx="108">
                  <c:v>1050725.376023342</c:v>
                </c:pt>
                <c:pt idx="109">
                  <c:v>1060023.8306784157</c:v>
                </c:pt>
                <c:pt idx="110">
                  <c:v>1069322.2853334895</c:v>
                </c:pt>
                <c:pt idx="111">
                  <c:v>1078620.7399885633</c:v>
                </c:pt>
                <c:pt idx="112">
                  <c:v>1087919.1946436372</c:v>
                </c:pt>
                <c:pt idx="113">
                  <c:v>1097217.649298711</c:v>
                </c:pt>
                <c:pt idx="114">
                  <c:v>1106516.1039537848</c:v>
                </c:pt>
                <c:pt idx="115">
                  <c:v>1115814.5586088586</c:v>
                </c:pt>
                <c:pt idx="116">
                  <c:v>1125113.0132639324</c:v>
                </c:pt>
                <c:pt idx="117">
                  <c:v>1134411.4679190062</c:v>
                </c:pt>
                <c:pt idx="118">
                  <c:v>1143709.92257408</c:v>
                </c:pt>
                <c:pt idx="119">
                  <c:v>1153008.3772291536</c:v>
                </c:pt>
                <c:pt idx="120">
                  <c:v>1162306.8318842275</c:v>
                </c:pt>
                <c:pt idx="121">
                  <c:v>1171605.2865393013</c:v>
                </c:pt>
                <c:pt idx="122">
                  <c:v>1180903.741194375</c:v>
                </c:pt>
                <c:pt idx="123">
                  <c:v>1190202.195849449</c:v>
                </c:pt>
                <c:pt idx="124">
                  <c:v>1199500.6505045227</c:v>
                </c:pt>
                <c:pt idx="125">
                  <c:v>1208799.1051595965</c:v>
                </c:pt>
                <c:pt idx="126">
                  <c:v>1218097.5598146704</c:v>
                </c:pt>
                <c:pt idx="127">
                  <c:v>1227396.0144697442</c:v>
                </c:pt>
                <c:pt idx="128">
                  <c:v>1236694.469124818</c:v>
                </c:pt>
                <c:pt idx="129">
                  <c:v>1245992.9237798918</c:v>
                </c:pt>
                <c:pt idx="130">
                  <c:v>1255291.3784349656</c:v>
                </c:pt>
                <c:pt idx="131">
                  <c:v>1264589.8330900394</c:v>
                </c:pt>
                <c:pt idx="132">
                  <c:v>1273888.2877451133</c:v>
                </c:pt>
                <c:pt idx="133">
                  <c:v>1283186.742400187</c:v>
                </c:pt>
                <c:pt idx="134">
                  <c:v>1292485.197055261</c:v>
                </c:pt>
                <c:pt idx="135">
                  <c:v>1301783.6517103347</c:v>
                </c:pt>
                <c:pt idx="136">
                  <c:v>1311082.1063654085</c:v>
                </c:pt>
                <c:pt idx="137">
                  <c:v>1320380.5610204823</c:v>
                </c:pt>
              </c:numCache>
            </c:numRef>
          </c:yVal>
          <c:smooth val="1"/>
        </c:ser>
        <c:axId val="21307250"/>
        <c:axId val="57547523"/>
      </c:scatterChart>
      <c:valAx>
        <c:axId val="21307250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47523"/>
        <c:crosses val="autoZero"/>
        <c:crossBetween val="midCat"/>
        <c:dispUnits/>
        <c:majorUnit val="500"/>
        <c:minorUnit val="100"/>
      </c:valAx>
      <c:valAx>
        <c:axId val="57547523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7250"/>
        <c:crosses val="autoZero"/>
        <c:crossBetween val="midCat"/>
        <c:dispUnits/>
        <c:majorUnit val="50000"/>
        <c:min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34850" cy="5819775"/>
    <xdr:graphicFrame>
      <xdr:nvGraphicFramePr>
        <xdr:cNvPr id="1" name="Chart 1"/>
        <xdr:cNvGraphicFramePr/>
      </xdr:nvGraphicFramePr>
      <xdr:xfrm>
        <a:off x="0" y="0"/>
        <a:ext cx="121348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34850" cy="5819775"/>
    <xdr:graphicFrame>
      <xdr:nvGraphicFramePr>
        <xdr:cNvPr id="1" name="Shape 1025"/>
        <xdr:cNvGraphicFramePr/>
      </xdr:nvGraphicFramePr>
      <xdr:xfrm>
        <a:off x="0" y="0"/>
        <a:ext cx="121348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A14">
      <selection activeCell="G4" sqref="G4"/>
    </sheetView>
  </sheetViews>
  <sheetFormatPr defaultColWidth="11.421875" defaultRowHeight="12.75"/>
  <cols>
    <col min="1" max="1" width="21.140625" style="0" customWidth="1"/>
    <col min="2" max="2" width="12.57421875" style="0" bestFit="1" customWidth="1"/>
    <col min="3" max="3" width="12.421875" style="0" bestFit="1" customWidth="1"/>
    <col min="4" max="4" width="12.28125" style="0" customWidth="1"/>
    <col min="5" max="5" width="18.421875" style="0" customWidth="1"/>
    <col min="6" max="6" width="12.57421875" style="0" customWidth="1"/>
    <col min="7" max="7" width="18.140625" style="0" customWidth="1"/>
    <col min="9" max="9" width="12.421875" style="0" bestFit="1" customWidth="1"/>
  </cols>
  <sheetData>
    <row r="1" spans="1:7" ht="12.75">
      <c r="A1" t="s">
        <v>1</v>
      </c>
      <c r="B1" s="7">
        <v>0.6955</v>
      </c>
      <c r="D1" t="s">
        <v>0</v>
      </c>
      <c r="E1" s="7">
        <v>2.72548</v>
      </c>
      <c r="G1" t="s">
        <v>27</v>
      </c>
    </row>
    <row r="2" spans="1:7" ht="12.75">
      <c r="A2" t="s">
        <v>11</v>
      </c>
      <c r="B2">
        <f>100*B1</f>
        <v>69.55</v>
      </c>
      <c r="D2" t="s">
        <v>3</v>
      </c>
      <c r="E2" s="4">
        <f>7.537*10^(-7)*T^4/omega_m</f>
        <v>0.0003032656216175383</v>
      </c>
      <c r="G2" t="s">
        <v>41</v>
      </c>
    </row>
    <row r="3" spans="1:7" ht="12.75">
      <c r="A3" t="s">
        <v>31</v>
      </c>
      <c r="B3" s="1">
        <f>B2/3.26/10^6/3/10^5*10^9</f>
        <v>0.07111451942740286</v>
      </c>
      <c r="D3" t="s">
        <v>29</v>
      </c>
      <c r="E3" s="3">
        <f>2*eta^1.5/3/0.102249/SQRT(omega_m)*10^9</f>
        <v>92984.54655073836</v>
      </c>
      <c r="G3" t="s">
        <v>40</v>
      </c>
    </row>
    <row r="4" spans="1:2" ht="12.75">
      <c r="A4" t="s">
        <v>20</v>
      </c>
      <c r="B4" s="9">
        <f>0.2835*h^2</f>
        <v>0.137134690875</v>
      </c>
    </row>
    <row r="5" spans="1:5" ht="12.75">
      <c r="A5" t="s">
        <v>2</v>
      </c>
      <c r="B5" s="1">
        <f>1-omega_m/h^2</f>
        <v>0.7165</v>
      </c>
      <c r="D5" t="s">
        <v>4</v>
      </c>
      <c r="E5" s="3">
        <f>1/eta-1</f>
        <v>3296.4393690464008</v>
      </c>
    </row>
    <row r="6" spans="4:5" ht="12.75">
      <c r="D6" t="s">
        <v>19</v>
      </c>
      <c r="E6" s="4">
        <f>E2</f>
        <v>0.0003032656216175383</v>
      </c>
    </row>
    <row r="7" spans="1:5" ht="12.75">
      <c r="A7" t="s">
        <v>30</v>
      </c>
      <c r="B7" s="2">
        <f>2/3/SQRT(Omega_l)/H0</f>
        <v>11.07496504162892</v>
      </c>
      <c r="D7" t="s">
        <v>16</v>
      </c>
      <c r="E7" s="3">
        <f>t_ch*((E6/eta-2)*SQRT(E6/eta+1)+2)</f>
        <v>54469.086278310126</v>
      </c>
    </row>
    <row r="8" spans="1:2" ht="12.75">
      <c r="A8" t="s">
        <v>18</v>
      </c>
      <c r="B8" s="2">
        <f>ATANH(SQRT(Omega_l))*t_ch1</f>
        <v>13.772202116497603</v>
      </c>
    </row>
    <row r="9" spans="1:5" ht="12.75">
      <c r="A9" t="s">
        <v>28</v>
      </c>
      <c r="B9" s="8">
        <f>H0*100</f>
        <v>7.1114519427402865</v>
      </c>
      <c r="D9" t="s">
        <v>14</v>
      </c>
      <c r="E9" s="7">
        <v>1088.62</v>
      </c>
    </row>
    <row r="10" spans="4:5" ht="12.75">
      <c r="D10" t="s">
        <v>15</v>
      </c>
      <c r="E10" s="4">
        <f>1/(E9+1)</f>
        <v>0.0009177511426001726</v>
      </c>
    </row>
    <row r="11" spans="1:5" ht="12.75">
      <c r="A11" t="s">
        <v>8</v>
      </c>
      <c r="B11" s="1">
        <f>ATANH(SQRT(1/3))*t_ch1</f>
        <v>7.292631334869743</v>
      </c>
      <c r="D11" t="s">
        <v>17</v>
      </c>
      <c r="E11" s="3">
        <f>t_ch*((E10/eta-2)*SQRT(E10/eta+1)+2)</f>
        <v>377440.6096084597</v>
      </c>
    </row>
    <row r="12" spans="1:2" ht="12.75">
      <c r="A12" t="s">
        <v>7</v>
      </c>
      <c r="B12" s="2">
        <f>(2*Omega_l/(1-Omega_l))^(1/3)-1</f>
        <v>0.716186082525504</v>
      </c>
    </row>
    <row r="13" spans="1:2" ht="12.75">
      <c r="A13" t="s">
        <v>32</v>
      </c>
      <c r="B13" s="2">
        <f>((1-Omega_l)/Omega_l)^(1/3)</f>
        <v>0.7341401161118842</v>
      </c>
    </row>
    <row r="14" ht="12.75">
      <c r="B14" s="2"/>
    </row>
    <row r="15" spans="1:2" ht="12.75">
      <c r="A15" t="s">
        <v>12</v>
      </c>
      <c r="B15" s="3">
        <f>SQRT(Omega_l)*B2</f>
        <v>58.87151765709799</v>
      </c>
    </row>
    <row r="16" ht="12.75">
      <c r="E16" s="3"/>
    </row>
    <row r="17" spans="1:12" ht="12.75">
      <c r="A17" s="5" t="s">
        <v>36</v>
      </c>
      <c r="L17" t="s">
        <v>34</v>
      </c>
    </row>
    <row r="18" spans="1:15" ht="12.75">
      <c r="A18" t="s">
        <v>9</v>
      </c>
      <c r="B18" t="s">
        <v>5</v>
      </c>
      <c r="C18" t="s">
        <v>6</v>
      </c>
      <c r="D18" t="s">
        <v>10</v>
      </c>
      <c r="E18" t="s">
        <v>21</v>
      </c>
      <c r="H18" t="s">
        <v>6</v>
      </c>
      <c r="I18" t="s">
        <v>35</v>
      </c>
      <c r="J18" t="s">
        <v>9</v>
      </c>
      <c r="K18" t="s">
        <v>13</v>
      </c>
      <c r="L18" t="s">
        <v>33</v>
      </c>
      <c r="M18" t="s">
        <v>37</v>
      </c>
      <c r="N18" t="s">
        <v>38</v>
      </c>
      <c r="O18" t="s">
        <v>39</v>
      </c>
    </row>
    <row r="19" spans="1:16" ht="12.75">
      <c r="A19">
        <v>0.1</v>
      </c>
      <c r="B19" s="2">
        <f>a_eq*(SINH(1.5*SQRT(Omega_l)*H0*A19))^(2/3)</f>
        <v>0.031833763171451694</v>
      </c>
      <c r="C19" s="2">
        <f>1/B19-1</f>
        <v>30.41318840044627</v>
      </c>
      <c r="D19" s="3">
        <f aca="true" t="shared" si="0" ref="D19:D50">SQRT(Omega_l)*B$2/TANH(1.5*SQRT(Omega_l)*H0*A19)</f>
        <v>6520.177190018051</v>
      </c>
      <c r="E19" s="3">
        <f>D19/978*100</f>
        <v>666.6847842554245</v>
      </c>
      <c r="H19">
        <v>0</v>
      </c>
      <c r="I19" s="1">
        <f>ASINH(SQRT(1/(a_eq*(1+H19))^3))</f>
        <v>1.2435436197523173</v>
      </c>
      <c r="J19" s="2">
        <f>I19*B$7</f>
        <v>13.772202116497601</v>
      </c>
      <c r="K19" s="2">
        <f aca="true" t="shared" si="1" ref="K19:K39">B$8-J19</f>
        <v>0</v>
      </c>
      <c r="L19" s="2">
        <f>2/3/B$13/SQRT(Omega_l)/B$3*((3*I$19^(1/3)-1/21*I$19^(7/3)+4/1755*I$19^(13/3))-(3*I19^(1/3)-1/21*I19^(7/3)+4/1755*I19^(13/3)))</f>
        <v>0</v>
      </c>
      <c r="M19" s="2">
        <f>L19/(1+H19)</f>
        <v>0</v>
      </c>
      <c r="N19" s="2"/>
      <c r="O19" s="1"/>
      <c r="P19" s="2"/>
    </row>
    <row r="20" spans="1:16" ht="12.75">
      <c r="A20">
        <f>A19+0.1</f>
        <v>0.2</v>
      </c>
      <c r="B20" s="2">
        <f aca="true" t="shared" si="2" ref="B20:B83">a_eq*(SINH(1.5*SQRT(Omega_l)*H0*A20))^(2/3)</f>
        <v>0.05053432245672041</v>
      </c>
      <c r="C20" s="2">
        <f aca="true" t="shared" si="3" ref="C20:C83">1/B20-1</f>
        <v>18.788530871398137</v>
      </c>
      <c r="D20" s="3">
        <f t="shared" si="0"/>
        <v>3260.3543742578363</v>
      </c>
      <c r="E20" s="3">
        <f aca="true" t="shared" si="4" ref="E20:E83">D20/978*100</f>
        <v>333.36956792002417</v>
      </c>
      <c r="H20">
        <v>0.1</v>
      </c>
      <c r="I20" s="1">
        <f aca="true" t="shared" si="5" ref="I20:I48">ASINH(SQRT(1/(a_eq*(1+H20))^3))</f>
        <v>1.1251154853214076</v>
      </c>
      <c r="J20" s="2">
        <f aca="true" t="shared" si="6" ref="J20:J39">I20*B$7</f>
        <v>12.460614667729946</v>
      </c>
      <c r="K20" s="2">
        <f t="shared" si="1"/>
        <v>1.311587448767657</v>
      </c>
      <c r="L20" s="2">
        <f aca="true" t="shared" si="7" ref="L20:L48">2/3/B$13/SQRT(Omega_l)/B$3*((3*I$19^(1/3)-1/21*I$19^(7/3)+4/1755*I$19^(13/3))-(3*I20^(1/3)-1/21*I20^(7/3)+4/1755*I20^(13/3)))</f>
        <v>1.3790835878697365</v>
      </c>
      <c r="M20" s="2">
        <f aca="true" t="shared" si="8" ref="M20:M48">L20/(1+H20)</f>
        <v>1.2537123526088512</v>
      </c>
      <c r="N20" s="2">
        <f>L20/K20</f>
        <v>1.051461409733295</v>
      </c>
      <c r="O20" s="2">
        <f>M20/K20</f>
        <v>0.9558740088484499</v>
      </c>
      <c r="P20" s="2"/>
    </row>
    <row r="21" spans="1:16" ht="12.75">
      <c r="A21">
        <f aca="true" t="shared" si="9" ref="A21:A84">A20+0.1</f>
        <v>0.30000000000000004</v>
      </c>
      <c r="B21" s="2">
        <f t="shared" si="2"/>
        <v>0.0662216946313052</v>
      </c>
      <c r="C21" s="2">
        <f t="shared" si="3"/>
        <v>14.100791448596768</v>
      </c>
      <c r="D21" s="3">
        <f t="shared" si="0"/>
        <v>2173.8648802752396</v>
      </c>
      <c r="E21" s="3">
        <f t="shared" si="4"/>
        <v>222.27657262528012</v>
      </c>
      <c r="H21">
        <v>0.2</v>
      </c>
      <c r="I21" s="1">
        <f t="shared" si="5"/>
        <v>1.021958765580066</v>
      </c>
      <c r="J21" s="2">
        <f t="shared" si="6"/>
        <v>11.318157602785474</v>
      </c>
      <c r="K21" s="2">
        <f t="shared" si="1"/>
        <v>2.4540445137121285</v>
      </c>
      <c r="L21" s="2">
        <f t="shared" si="7"/>
        <v>2.693429428976758</v>
      </c>
      <c r="M21" s="2">
        <f t="shared" si="8"/>
        <v>2.2445245241472986</v>
      </c>
      <c r="N21" s="2">
        <f aca="true" t="shared" si="10" ref="N21:N48">L21/K21</f>
        <v>1.097547095795146</v>
      </c>
      <c r="O21" s="2">
        <f aca="true" t="shared" si="11" ref="O21:O48">M21/K21</f>
        <v>0.9146225798292884</v>
      </c>
      <c r="P21" s="2"/>
    </row>
    <row r="22" spans="1:16" ht="12.75">
      <c r="A22">
        <f t="shared" si="9"/>
        <v>0.4</v>
      </c>
      <c r="B22" s="2">
        <f t="shared" si="2"/>
        <v>0.0802269568418352</v>
      </c>
      <c r="C22" s="2">
        <f t="shared" si="3"/>
        <v>11.464638313172804</v>
      </c>
      <c r="D22" s="3">
        <f t="shared" si="0"/>
        <v>1630.708702294664</v>
      </c>
      <c r="E22" s="3">
        <f t="shared" si="4"/>
        <v>166.7391311139738</v>
      </c>
      <c r="H22">
        <v>0.3</v>
      </c>
      <c r="I22" s="1">
        <f t="shared" si="5"/>
        <v>0.9317535477845154</v>
      </c>
      <c r="J22" s="2">
        <f t="shared" si="6"/>
        <v>10.319137969127228</v>
      </c>
      <c r="K22" s="2">
        <f t="shared" si="1"/>
        <v>3.453064147370375</v>
      </c>
      <c r="L22" s="2">
        <f t="shared" si="7"/>
        <v>3.942077191581895</v>
      </c>
      <c r="M22" s="2">
        <f t="shared" si="8"/>
        <v>3.0323670704476116</v>
      </c>
      <c r="N22" s="2">
        <f t="shared" si="10"/>
        <v>1.1416171328829556</v>
      </c>
      <c r="O22" s="2">
        <f t="shared" si="11"/>
        <v>0.8781670252945812</v>
      </c>
      <c r="P22" s="2"/>
    </row>
    <row r="23" spans="1:16" ht="12.75">
      <c r="A23">
        <f t="shared" si="9"/>
        <v>0.5</v>
      </c>
      <c r="B23" s="2">
        <f t="shared" si="2"/>
        <v>0.09310272623029155</v>
      </c>
      <c r="C23" s="2">
        <f t="shared" si="3"/>
        <v>9.740824039099339</v>
      </c>
      <c r="D23" s="3">
        <f t="shared" si="0"/>
        <v>1304.885834543199</v>
      </c>
      <c r="E23" s="3">
        <f t="shared" si="4"/>
        <v>133.42390946249478</v>
      </c>
      <c r="H23">
        <v>0.4</v>
      </c>
      <c r="I23" s="1">
        <f t="shared" si="5"/>
        <v>0.8525945900372646</v>
      </c>
      <c r="J23" s="2">
        <f t="shared" si="6"/>
        <v>9.442455279344646</v>
      </c>
      <c r="K23" s="2">
        <f t="shared" si="1"/>
        <v>4.329746837152957</v>
      </c>
      <c r="L23" s="2">
        <f t="shared" si="7"/>
        <v>5.1251914871674735</v>
      </c>
      <c r="M23" s="2">
        <f t="shared" si="8"/>
        <v>3.6608510622624815</v>
      </c>
      <c r="N23" s="2">
        <f t="shared" si="10"/>
        <v>1.183716203263645</v>
      </c>
      <c r="O23" s="2">
        <f t="shared" si="11"/>
        <v>0.8455115737597465</v>
      </c>
      <c r="P23" s="2"/>
    </row>
    <row r="24" spans="1:16" ht="12.75">
      <c r="A24">
        <f t="shared" si="9"/>
        <v>0.6</v>
      </c>
      <c r="B24" s="2">
        <f t="shared" si="2"/>
        <v>0.1051460989880928</v>
      </c>
      <c r="C24" s="2">
        <f t="shared" si="3"/>
        <v>8.510576327831663</v>
      </c>
      <c r="D24" s="3">
        <f t="shared" si="0"/>
        <v>1087.729604584844</v>
      </c>
      <c r="E24" s="3">
        <f t="shared" si="4"/>
        <v>111.21979596982045</v>
      </c>
      <c r="H24">
        <v>0.5</v>
      </c>
      <c r="I24" s="1">
        <f t="shared" si="5"/>
        <v>0.7828933139841273</v>
      </c>
      <c r="J24" s="2">
        <f t="shared" si="6"/>
        <v>8.670516083699223</v>
      </c>
      <c r="K24" s="2">
        <f t="shared" si="1"/>
        <v>5.10168603279838</v>
      </c>
      <c r="L24" s="2">
        <f t="shared" si="7"/>
        <v>6.2439945696484145</v>
      </c>
      <c r="M24" s="2">
        <f t="shared" si="8"/>
        <v>4.162663046432276</v>
      </c>
      <c r="N24" s="2">
        <f t="shared" si="10"/>
        <v>1.2239080432441771</v>
      </c>
      <c r="O24" s="2">
        <f t="shared" si="11"/>
        <v>0.8159386954961181</v>
      </c>
      <c r="P24" s="2"/>
    </row>
    <row r="25" spans="1:16" ht="12.75">
      <c r="A25">
        <f t="shared" si="9"/>
        <v>0.7</v>
      </c>
      <c r="B25" s="2">
        <f t="shared" si="2"/>
        <v>0.11654012795022635</v>
      </c>
      <c r="C25" s="2">
        <f t="shared" si="3"/>
        <v>7.580735387789298</v>
      </c>
      <c r="D25" s="3">
        <f t="shared" si="0"/>
        <v>932.668578083319</v>
      </c>
      <c r="E25" s="3">
        <f t="shared" si="4"/>
        <v>95.36488528459294</v>
      </c>
      <c r="H25">
        <v>0.6</v>
      </c>
      <c r="I25" s="1">
        <f t="shared" si="5"/>
        <v>0.7213132591368226</v>
      </c>
      <c r="J25" s="2">
        <f t="shared" si="6"/>
        <v>7.988519129003732</v>
      </c>
      <c r="K25" s="2">
        <f t="shared" si="1"/>
        <v>5.78368298749387</v>
      </c>
      <c r="L25" s="2">
        <f t="shared" si="7"/>
        <v>7.300565919460812</v>
      </c>
      <c r="M25" s="2">
        <f t="shared" si="8"/>
        <v>4.562853699663007</v>
      </c>
      <c r="N25" s="2">
        <f t="shared" si="10"/>
        <v>1.2622693766665491</v>
      </c>
      <c r="O25" s="2">
        <f t="shared" si="11"/>
        <v>0.7889183604165931</v>
      </c>
      <c r="P25" s="2"/>
    </row>
    <row r="26" spans="1:16" ht="12.75">
      <c r="A26">
        <f t="shared" si="9"/>
        <v>0.7999999999999999</v>
      </c>
      <c r="B26" s="2">
        <f t="shared" si="2"/>
        <v>0.12740773161120636</v>
      </c>
      <c r="C26" s="2">
        <f t="shared" si="3"/>
        <v>6.848817237022712</v>
      </c>
      <c r="D26" s="3">
        <f t="shared" si="0"/>
        <v>816.417034993434</v>
      </c>
      <c r="E26" s="3">
        <f t="shared" si="4"/>
        <v>83.47822443695644</v>
      </c>
      <c r="H26">
        <v>0.7</v>
      </c>
      <c r="I26" s="1">
        <f t="shared" si="5"/>
        <v>0.666724447211448</v>
      </c>
      <c r="J26" s="2">
        <f t="shared" si="6"/>
        <v>7.383949945266152</v>
      </c>
      <c r="K26" s="2">
        <f t="shared" si="1"/>
        <v>6.388252171231451</v>
      </c>
      <c r="L26" s="2">
        <f t="shared" si="7"/>
        <v>8.297605704212971</v>
      </c>
      <c r="M26" s="2">
        <f t="shared" si="8"/>
        <v>4.880944531889983</v>
      </c>
      <c r="N26" s="2">
        <f t="shared" si="10"/>
        <v>1.2988851225347697</v>
      </c>
      <c r="O26" s="2">
        <f t="shared" si="11"/>
        <v>0.7640500720792762</v>
      </c>
      <c r="P26" s="2"/>
    </row>
    <row r="27" spans="1:16" ht="12.75">
      <c r="A27">
        <f t="shared" si="9"/>
        <v>0.8999999999999999</v>
      </c>
      <c r="B27" s="2">
        <f t="shared" si="2"/>
        <v>0.13783652650670056</v>
      </c>
      <c r="C27" s="2">
        <f t="shared" si="3"/>
        <v>6.254970981522722</v>
      </c>
      <c r="D27" s="3">
        <f t="shared" si="0"/>
        <v>726.0384616254645</v>
      </c>
      <c r="E27" s="3">
        <f t="shared" si="4"/>
        <v>74.23706151589616</v>
      </c>
      <c r="H27">
        <v>0.8</v>
      </c>
      <c r="I27" s="1">
        <f t="shared" si="5"/>
        <v>0.6181688677455449</v>
      </c>
      <c r="J27" s="2">
        <f t="shared" si="6"/>
        <v>6.846198600105241</v>
      </c>
      <c r="K27" s="2">
        <f t="shared" si="1"/>
        <v>6.9260035163923614</v>
      </c>
      <c r="L27" s="2">
        <f t="shared" si="7"/>
        <v>9.238212184416472</v>
      </c>
      <c r="M27" s="2">
        <f t="shared" si="8"/>
        <v>5.132340102453596</v>
      </c>
      <c r="N27" s="2">
        <f t="shared" si="10"/>
        <v>1.333844570328561</v>
      </c>
      <c r="O27" s="2">
        <f t="shared" si="11"/>
        <v>0.741024761293645</v>
      </c>
      <c r="P27" s="2"/>
    </row>
    <row r="28" spans="1:16" ht="12.75">
      <c r="A28">
        <f t="shared" si="9"/>
        <v>0.9999999999999999</v>
      </c>
      <c r="B28" s="2">
        <f t="shared" si="2"/>
        <v>0.14789177697730088</v>
      </c>
      <c r="C28" s="2">
        <f t="shared" si="3"/>
        <v>5.761701160393013</v>
      </c>
      <c r="D28" s="3">
        <f t="shared" si="0"/>
        <v>653.7709474714457</v>
      </c>
      <c r="E28" s="3">
        <f t="shared" si="4"/>
        <v>66.84774514022962</v>
      </c>
      <c r="H28">
        <v>0.9</v>
      </c>
      <c r="I28" s="1">
        <f t="shared" si="5"/>
        <v>0.5748329764574466</v>
      </c>
      <c r="J28" s="2">
        <f t="shared" si="6"/>
        <v>6.36625511904172</v>
      </c>
      <c r="K28" s="2">
        <f t="shared" si="1"/>
        <v>7.4059469974558825</v>
      </c>
      <c r="L28" s="2">
        <f t="shared" si="7"/>
        <v>10.125695109792199</v>
      </c>
      <c r="M28" s="2">
        <f t="shared" si="8"/>
        <v>5.329313215680105</v>
      </c>
      <c r="N28" s="2">
        <f t="shared" si="10"/>
        <v>1.3672383981779257</v>
      </c>
      <c r="O28" s="2">
        <f t="shared" si="11"/>
        <v>0.7195991569357504</v>
      </c>
      <c r="P28" s="2"/>
    </row>
    <row r="29" spans="1:16" ht="12.75">
      <c r="A29">
        <f t="shared" si="9"/>
        <v>1.0999999999999999</v>
      </c>
      <c r="B29" s="2">
        <f t="shared" si="2"/>
        <v>0.1576237731752225</v>
      </c>
      <c r="C29" s="2">
        <f t="shared" si="3"/>
        <v>5.344220670877799</v>
      </c>
      <c r="D29" s="3">
        <f t="shared" si="0"/>
        <v>594.6750928539602</v>
      </c>
      <c r="E29" s="3">
        <f t="shared" si="4"/>
        <v>60.805224218196344</v>
      </c>
      <c r="H29">
        <v>1</v>
      </c>
      <c r="I29" s="1">
        <f t="shared" si="5"/>
        <v>0.5360250391696346</v>
      </c>
      <c r="J29" s="2">
        <f t="shared" si="6"/>
        <v>5.936458570241475</v>
      </c>
      <c r="K29" s="2">
        <f t="shared" si="1"/>
        <v>7.835743546256127</v>
      </c>
      <c r="L29" s="2">
        <f t="shared" si="7"/>
        <v>10.96343101648659</v>
      </c>
      <c r="M29" s="2">
        <f t="shared" si="8"/>
        <v>5.481715508243295</v>
      </c>
      <c r="N29" s="2">
        <f t="shared" si="10"/>
        <v>1.3991564363696989</v>
      </c>
      <c r="O29" s="2">
        <f t="shared" si="11"/>
        <v>0.6995782181848494</v>
      </c>
      <c r="P29" s="2"/>
    </row>
    <row r="30" spans="1:16" ht="12.75">
      <c r="A30">
        <f t="shared" si="9"/>
        <v>1.2</v>
      </c>
      <c r="B30" s="2">
        <f t="shared" si="2"/>
        <v>0.16707232445515924</v>
      </c>
      <c r="C30" s="2">
        <f t="shared" si="3"/>
        <v>4.985431777890846</v>
      </c>
      <c r="D30" s="3">
        <f t="shared" si="0"/>
        <v>545.4579627509775</v>
      </c>
      <c r="E30" s="3">
        <f t="shared" si="4"/>
        <v>55.772797827298305</v>
      </c>
      <c r="H30">
        <v>2</v>
      </c>
      <c r="I30" s="1">
        <f t="shared" si="5"/>
        <v>0.30136690310059</v>
      </c>
      <c r="J30" s="2">
        <f t="shared" si="6"/>
        <v>3.3376279165430045</v>
      </c>
      <c r="K30" s="2">
        <f t="shared" si="1"/>
        <v>10.434574199954598</v>
      </c>
      <c r="L30" s="2">
        <f t="shared" si="7"/>
        <v>17.26240528644094</v>
      </c>
      <c r="M30" s="2">
        <f t="shared" si="8"/>
        <v>5.754135095480314</v>
      </c>
      <c r="N30" s="2">
        <f t="shared" si="10"/>
        <v>1.654346881400877</v>
      </c>
      <c r="O30" s="2">
        <f t="shared" si="11"/>
        <v>0.551448960466959</v>
      </c>
      <c r="P30" s="2"/>
    </row>
    <row r="31" spans="1:16" ht="12.75">
      <c r="A31">
        <f t="shared" si="9"/>
        <v>1.3</v>
      </c>
      <c r="B31" s="2">
        <f t="shared" si="2"/>
        <v>0.17626964263069259</v>
      </c>
      <c r="C31" s="2">
        <f t="shared" si="3"/>
        <v>4.67312660918663</v>
      </c>
      <c r="D31" s="3">
        <f t="shared" si="0"/>
        <v>503.83983116347906</v>
      </c>
      <c r="E31" s="3">
        <f t="shared" si="4"/>
        <v>51.517365149639986</v>
      </c>
      <c r="H31">
        <v>3</v>
      </c>
      <c r="I31" s="1">
        <f t="shared" si="5"/>
        <v>0.1974348130152736</v>
      </c>
      <c r="J31" s="2">
        <f t="shared" si="6"/>
        <v>2.1865836521446975</v>
      </c>
      <c r="K31" s="2">
        <f t="shared" si="1"/>
        <v>11.585618464352905</v>
      </c>
      <c r="L31" s="2">
        <f t="shared" si="7"/>
        <v>21.224774718392194</v>
      </c>
      <c r="M31" s="2">
        <f t="shared" si="8"/>
        <v>5.306193679598048</v>
      </c>
      <c r="N31" s="2">
        <f t="shared" si="10"/>
        <v>1.8319932409044395</v>
      </c>
      <c r="O31" s="2">
        <f t="shared" si="11"/>
        <v>0.4579983102261099</v>
      </c>
      <c r="P31" s="2"/>
    </row>
    <row r="32" spans="1:16" ht="12.75">
      <c r="A32">
        <f t="shared" si="9"/>
        <v>1.4000000000000001</v>
      </c>
      <c r="B32" s="2">
        <f t="shared" si="2"/>
        <v>0.18524227155509482</v>
      </c>
      <c r="C32" s="2">
        <f t="shared" si="3"/>
        <v>4.398335874447424</v>
      </c>
      <c r="D32" s="3">
        <f t="shared" si="0"/>
        <v>468.19232075447445</v>
      </c>
      <c r="E32" s="3">
        <f t="shared" si="4"/>
        <v>47.87242543501784</v>
      </c>
      <c r="H32">
        <v>4</v>
      </c>
      <c r="I32" s="1">
        <f t="shared" si="5"/>
        <v>0.14171760736979314</v>
      </c>
      <c r="J32" s="2">
        <f t="shared" si="6"/>
        <v>1.569517547403752</v>
      </c>
      <c r="K32" s="2">
        <f t="shared" si="1"/>
        <v>12.20268456909385</v>
      </c>
      <c r="L32" s="2">
        <f t="shared" si="7"/>
        <v>23.973438977964538</v>
      </c>
      <c r="M32" s="2">
        <f t="shared" si="8"/>
        <v>4.794687795592908</v>
      </c>
      <c r="N32" s="2">
        <f t="shared" si="10"/>
        <v>1.964603677348415</v>
      </c>
      <c r="O32" s="2">
        <f t="shared" si="11"/>
        <v>0.392920735469683</v>
      </c>
      <c r="P32" s="2"/>
    </row>
    <row r="33" spans="1:16" ht="12.75">
      <c r="A33">
        <f t="shared" si="9"/>
        <v>1.5000000000000002</v>
      </c>
      <c r="B33" s="2">
        <f t="shared" si="2"/>
        <v>0.19401242401909363</v>
      </c>
      <c r="C33" s="2">
        <f t="shared" si="3"/>
        <v>4.154309086420081</v>
      </c>
      <c r="D33" s="3">
        <f t="shared" si="0"/>
        <v>437.32128663275967</v>
      </c>
      <c r="E33" s="3">
        <f t="shared" si="4"/>
        <v>44.71587797880978</v>
      </c>
      <c r="H33">
        <v>5</v>
      </c>
      <c r="I33" s="1">
        <f t="shared" si="5"/>
        <v>0.1079596282179942</v>
      </c>
      <c r="J33" s="2">
        <f t="shared" si="6"/>
        <v>1.1956491084215408</v>
      </c>
      <c r="K33" s="2">
        <f t="shared" si="1"/>
        <v>12.576553008076061</v>
      </c>
      <c r="L33" s="2">
        <f t="shared" si="7"/>
        <v>26.01566966920272</v>
      </c>
      <c r="M33" s="2">
        <f t="shared" si="8"/>
        <v>4.33594494486712</v>
      </c>
      <c r="N33" s="2">
        <f t="shared" si="10"/>
        <v>2.068585060826818</v>
      </c>
      <c r="O33" s="2">
        <f t="shared" si="11"/>
        <v>0.3447641768044697</v>
      </c>
      <c r="P33" s="2"/>
    </row>
    <row r="34" spans="1:16" ht="12.75">
      <c r="A34">
        <f t="shared" si="9"/>
        <v>1.6000000000000003</v>
      </c>
      <c r="B34" s="2">
        <f t="shared" si="2"/>
        <v>0.20259893534759713</v>
      </c>
      <c r="C34" s="2">
        <f t="shared" si="3"/>
        <v>3.9358600936589783</v>
      </c>
      <c r="D34" s="3">
        <f t="shared" si="0"/>
        <v>410.3311187180874</v>
      </c>
      <c r="E34" s="3">
        <f t="shared" si="4"/>
        <v>41.956147108188894</v>
      </c>
      <c r="H34">
        <v>6</v>
      </c>
      <c r="I34" s="1">
        <f t="shared" si="5"/>
        <v>0.08573390460762996</v>
      </c>
      <c r="J34" s="2">
        <f t="shared" si="6"/>
        <v>0.9494999964118503</v>
      </c>
      <c r="K34" s="2">
        <f t="shared" si="1"/>
        <v>12.822702120085752</v>
      </c>
      <c r="L34" s="2">
        <f t="shared" si="7"/>
        <v>27.60778782558416</v>
      </c>
      <c r="M34" s="2">
        <f t="shared" si="8"/>
        <v>3.943969689369166</v>
      </c>
      <c r="N34" s="2">
        <f t="shared" si="10"/>
        <v>2.153039785767053</v>
      </c>
      <c r="O34" s="2">
        <f t="shared" si="11"/>
        <v>0.3075771122524361</v>
      </c>
      <c r="P34" s="2"/>
    </row>
    <row r="35" spans="1:16" ht="12.75">
      <c r="A35">
        <f t="shared" si="9"/>
        <v>1.7000000000000004</v>
      </c>
      <c r="B35" s="2">
        <f t="shared" si="2"/>
        <v>0.21101796064709058</v>
      </c>
      <c r="C35" s="2">
        <f t="shared" si="3"/>
        <v>3.738933107558622</v>
      </c>
      <c r="D35" s="3">
        <f t="shared" si="0"/>
        <v>386.5369373895235</v>
      </c>
      <c r="E35" s="3">
        <f t="shared" si="4"/>
        <v>39.523204232057616</v>
      </c>
      <c r="H35">
        <v>7</v>
      </c>
      <c r="I35" s="1">
        <f t="shared" si="5"/>
        <v>0.07020045641954352</v>
      </c>
      <c r="J35" s="2">
        <f t="shared" si="6"/>
        <v>0.7774676007528389</v>
      </c>
      <c r="K35" s="2">
        <f t="shared" si="1"/>
        <v>12.994734515744764</v>
      </c>
      <c r="L35" s="2">
        <f t="shared" si="7"/>
        <v>28.89326689135231</v>
      </c>
      <c r="M35" s="2">
        <f t="shared" si="8"/>
        <v>3.611658361419039</v>
      </c>
      <c r="N35" s="2">
        <f t="shared" si="10"/>
        <v>2.2234595755953666</v>
      </c>
      <c r="O35" s="2">
        <f t="shared" si="11"/>
        <v>0.2779324469494208</v>
      </c>
      <c r="P35" s="2"/>
    </row>
    <row r="36" spans="1:16" ht="12.75">
      <c r="A36">
        <f t="shared" si="9"/>
        <v>1.8000000000000005</v>
      </c>
      <c r="B36" s="2">
        <f t="shared" si="2"/>
        <v>0.2192834956188819</v>
      </c>
      <c r="C36" s="2">
        <f t="shared" si="3"/>
        <v>3.5603067261296095</v>
      </c>
      <c r="D36" s="3">
        <f t="shared" si="0"/>
        <v>365.4060572513002</v>
      </c>
      <c r="E36" s="3">
        <f t="shared" si="4"/>
        <v>37.362582541032744</v>
      </c>
      <c r="H36">
        <v>8</v>
      </c>
      <c r="I36" s="1">
        <f t="shared" si="5"/>
        <v>0.05884603160484047</v>
      </c>
      <c r="J36" s="2">
        <f t="shared" si="6"/>
        <v>0.6517177428621987</v>
      </c>
      <c r="K36" s="2">
        <f t="shared" si="1"/>
        <v>13.120484373635405</v>
      </c>
      <c r="L36" s="2">
        <f t="shared" si="7"/>
        <v>29.9590649759813</v>
      </c>
      <c r="M36" s="2">
        <f t="shared" si="8"/>
        <v>3.3287849973312555</v>
      </c>
      <c r="N36" s="2">
        <f t="shared" si="10"/>
        <v>2.283381018781724</v>
      </c>
      <c r="O36" s="2">
        <f t="shared" si="11"/>
        <v>0.2537090020868582</v>
      </c>
      <c r="P36" s="2"/>
    </row>
    <row r="37" spans="1:16" ht="12.75">
      <c r="A37">
        <f t="shared" si="9"/>
        <v>1.9000000000000006</v>
      </c>
      <c r="B37" s="2">
        <f t="shared" si="2"/>
        <v>0.22740777288916803</v>
      </c>
      <c r="C37" s="2">
        <f t="shared" si="3"/>
        <v>3.3973870694708888</v>
      </c>
      <c r="D37" s="3">
        <f t="shared" si="0"/>
        <v>346.5179360255105</v>
      </c>
      <c r="E37" s="3">
        <f t="shared" si="4"/>
        <v>35.431281802199436</v>
      </c>
      <c r="H37">
        <v>9</v>
      </c>
      <c r="I37" s="1">
        <f t="shared" si="5"/>
        <v>0.05025147343160572</v>
      </c>
      <c r="J37" s="2">
        <f t="shared" si="6"/>
        <v>0.5565333115453778</v>
      </c>
      <c r="K37" s="2">
        <f t="shared" si="1"/>
        <v>13.215668804952225</v>
      </c>
      <c r="L37" s="2">
        <f t="shared" si="7"/>
        <v>30.861232726081365</v>
      </c>
      <c r="M37" s="2">
        <f t="shared" si="8"/>
        <v>3.0861232726081367</v>
      </c>
      <c r="N37" s="2">
        <f t="shared" si="10"/>
        <v>2.335200221915135</v>
      </c>
      <c r="O37" s="2">
        <f t="shared" si="11"/>
        <v>0.23352002219151352</v>
      </c>
      <c r="P37" s="2"/>
    </row>
    <row r="38" spans="1:16" ht="12.75">
      <c r="A38">
        <f t="shared" si="9"/>
        <v>2.0000000000000004</v>
      </c>
      <c r="B38" s="2">
        <f t="shared" si="2"/>
        <v>0.23540156858423414</v>
      </c>
      <c r="C38" s="2">
        <f t="shared" si="3"/>
        <v>3.248060053355882</v>
      </c>
      <c r="D38" s="3">
        <f t="shared" si="0"/>
        <v>329.53613877724433</v>
      </c>
      <c r="E38" s="3">
        <f t="shared" si="4"/>
        <v>33.69490171546465</v>
      </c>
      <c r="H38">
        <v>10</v>
      </c>
      <c r="I38" s="1">
        <f t="shared" si="5"/>
        <v>0.04356173733579235</v>
      </c>
      <c r="J38" s="2">
        <f t="shared" si="6"/>
        <v>0.48244471814652157</v>
      </c>
      <c r="K38" s="2">
        <f t="shared" si="1"/>
        <v>13.289757398351082</v>
      </c>
      <c r="L38" s="2">
        <f t="shared" si="7"/>
        <v>31.637694487772734</v>
      </c>
      <c r="M38" s="2">
        <f t="shared" si="8"/>
        <v>2.8761540443429756</v>
      </c>
      <c r="N38" s="2">
        <f t="shared" si="10"/>
        <v>2.38060737600057</v>
      </c>
      <c r="O38" s="2">
        <f t="shared" si="11"/>
        <v>0.21641885236368819</v>
      </c>
      <c r="P38" s="2"/>
    </row>
    <row r="39" spans="1:16" ht="12.75">
      <c r="A39">
        <f t="shared" si="9"/>
        <v>2.1000000000000005</v>
      </c>
      <c r="B39" s="2">
        <f t="shared" si="2"/>
        <v>0.2432744429411033</v>
      </c>
      <c r="C39" s="2">
        <f t="shared" si="3"/>
        <v>3.110583865326535</v>
      </c>
      <c r="D39" s="3">
        <f t="shared" si="0"/>
        <v>314.1883123613534</v>
      </c>
      <c r="E39" s="3">
        <f t="shared" si="4"/>
        <v>32.12559431097683</v>
      </c>
      <c r="H39">
        <v>10.8</v>
      </c>
      <c r="I39" s="1">
        <f t="shared" si="5"/>
        <v>0.039210039319300505</v>
      </c>
      <c r="J39" s="1">
        <f t="shared" si="6"/>
        <v>0.43424981474214847</v>
      </c>
      <c r="K39" s="2">
        <f t="shared" si="1"/>
        <v>13.337952301755454</v>
      </c>
      <c r="L39" s="2">
        <f t="shared" si="7"/>
        <v>32.186553200183916</v>
      </c>
      <c r="M39" s="2">
        <f t="shared" si="8"/>
        <v>2.7276740000155857</v>
      </c>
      <c r="N39" s="2">
        <f t="shared" si="10"/>
        <v>2.413155518328532</v>
      </c>
      <c r="O39" s="2">
        <f t="shared" si="11"/>
        <v>0.2045047049430959</v>
      </c>
      <c r="P39" s="2"/>
    </row>
    <row r="40" spans="1:16" ht="12.75">
      <c r="A40">
        <f t="shared" si="9"/>
        <v>2.2000000000000006</v>
      </c>
      <c r="B40" s="2">
        <f t="shared" si="2"/>
        <v>0.25103493160729984</v>
      </c>
      <c r="C40" s="2">
        <f t="shared" si="3"/>
        <v>2.983509361017234</v>
      </c>
      <c r="D40" s="3">
        <f t="shared" si="0"/>
        <v>300.25162138395916</v>
      </c>
      <c r="E40" s="3">
        <f t="shared" si="4"/>
        <v>30.700574783635904</v>
      </c>
      <c r="H40">
        <v>12</v>
      </c>
      <c r="I40" s="1">
        <f t="shared" si="5"/>
        <v>0.03391043076697036</v>
      </c>
      <c r="J40" s="2">
        <f aca="true" t="shared" si="12" ref="J40:J48">I40*B$7</f>
        <v>0.3755568352907745</v>
      </c>
      <c r="K40" s="2">
        <f aca="true" t="shared" si="13" ref="K40:K48">B$8-J40</f>
        <v>13.396645281206828</v>
      </c>
      <c r="L40" s="2">
        <f t="shared" si="7"/>
        <v>32.912926900049875</v>
      </c>
      <c r="M40" s="2">
        <f t="shared" si="8"/>
        <v>2.5317636076961443</v>
      </c>
      <c r="N40" s="2">
        <f t="shared" si="10"/>
        <v>2.4568036407010796</v>
      </c>
      <c r="O40" s="2">
        <f t="shared" si="11"/>
        <v>0.1889848954385446</v>
      </c>
      <c r="P40" s="2"/>
    </row>
    <row r="41" spans="1:16" ht="12.75">
      <c r="A41">
        <f t="shared" si="9"/>
        <v>2.3000000000000007</v>
      </c>
      <c r="B41" s="2">
        <f t="shared" si="2"/>
        <v>0.2586906995143148</v>
      </c>
      <c r="C41" s="2">
        <f t="shared" si="3"/>
        <v>2.865620224760591</v>
      </c>
      <c r="D41" s="3">
        <f t="shared" si="0"/>
        <v>287.5419834785636</v>
      </c>
      <c r="E41" s="3">
        <f t="shared" si="4"/>
        <v>29.401020805579105</v>
      </c>
      <c r="H41">
        <v>13</v>
      </c>
      <c r="I41" s="1">
        <f t="shared" si="5"/>
        <v>0.03034400264548525</v>
      </c>
      <c r="J41" s="2">
        <f t="shared" si="12"/>
        <v>0.3360587685218446</v>
      </c>
      <c r="K41" s="2">
        <f t="shared" si="13"/>
        <v>13.436143347975758</v>
      </c>
      <c r="L41" s="2">
        <f t="shared" si="7"/>
        <v>33.44554154230905</v>
      </c>
      <c r="M41" s="2">
        <f t="shared" si="8"/>
        <v>2.388967253022075</v>
      </c>
      <c r="N41" s="2">
        <f t="shared" si="10"/>
        <v>2.4892218455936495</v>
      </c>
      <c r="O41" s="2">
        <f t="shared" si="11"/>
        <v>0.17780156039954637</v>
      </c>
      <c r="P41" s="2"/>
    </row>
    <row r="42" spans="1:16" ht="12.75">
      <c r="A42">
        <f t="shared" si="9"/>
        <v>2.400000000000001</v>
      </c>
      <c r="B42" s="2">
        <f t="shared" si="2"/>
        <v>0.26624866595370583</v>
      </c>
      <c r="C42" s="2">
        <f t="shared" si="3"/>
        <v>2.7558873634840135</v>
      </c>
      <c r="D42" s="3">
        <f t="shared" si="0"/>
        <v>275.90599576333454</v>
      </c>
      <c r="E42" s="3">
        <f t="shared" si="4"/>
        <v>28.211247010565906</v>
      </c>
      <c r="H42">
        <v>14</v>
      </c>
      <c r="I42" s="1">
        <f t="shared" si="5"/>
        <v>0.027361536967113236</v>
      </c>
      <c r="J42" s="2">
        <f t="shared" si="12"/>
        <v>0.30302806539601645</v>
      </c>
      <c r="K42" s="2">
        <f t="shared" si="13"/>
        <v>13.469174051101586</v>
      </c>
      <c r="L42" s="2">
        <f t="shared" si="7"/>
        <v>33.9240123292469</v>
      </c>
      <c r="M42" s="2">
        <f t="shared" si="8"/>
        <v>2.261600821949793</v>
      </c>
      <c r="N42" s="2">
        <f t="shared" si="10"/>
        <v>2.5186408758651684</v>
      </c>
      <c r="O42" s="2">
        <f t="shared" si="11"/>
        <v>0.16790939172434458</v>
      </c>
      <c r="P42" s="2"/>
    </row>
    <row r="43" spans="1:16" ht="12.75">
      <c r="A43">
        <f t="shared" si="9"/>
        <v>2.500000000000001</v>
      </c>
      <c r="B43" s="2">
        <f t="shared" si="2"/>
        <v>0.2737151072192602</v>
      </c>
      <c r="C43" s="2">
        <f t="shared" si="3"/>
        <v>2.653433711274648</v>
      </c>
      <c r="D43" s="3">
        <f t="shared" si="0"/>
        <v>265.2147989488339</v>
      </c>
      <c r="E43" s="3">
        <f t="shared" si="4"/>
        <v>27.11807760213026</v>
      </c>
      <c r="H43">
        <v>15</v>
      </c>
      <c r="I43" s="1">
        <f t="shared" si="5"/>
        <v>0.02483744623812123</v>
      </c>
      <c r="J43" s="2">
        <f t="shared" si="12"/>
        <v>0.2750738488105303</v>
      </c>
      <c r="K43" s="2">
        <f t="shared" si="13"/>
        <v>13.497128267687073</v>
      </c>
      <c r="L43" s="2">
        <f t="shared" si="7"/>
        <v>34.35692706525752</v>
      </c>
      <c r="M43" s="2">
        <f t="shared" si="8"/>
        <v>2.147307941578595</v>
      </c>
      <c r="N43" s="2">
        <f t="shared" si="10"/>
        <v>2.5454990412671745</v>
      </c>
      <c r="O43" s="2">
        <f t="shared" si="11"/>
        <v>0.1590936900791984</v>
      </c>
      <c r="P43" s="2"/>
    </row>
    <row r="44" spans="1:16" ht="12.75">
      <c r="A44">
        <f t="shared" si="9"/>
        <v>2.600000000000001</v>
      </c>
      <c r="B44" s="2">
        <f t="shared" si="2"/>
        <v>0.28109574157464695</v>
      </c>
      <c r="C44" s="2">
        <f t="shared" si="3"/>
        <v>2.557506756944032</v>
      </c>
      <c r="D44" s="3">
        <f t="shared" si="0"/>
        <v>255.35935742107011</v>
      </c>
      <c r="E44" s="3">
        <f t="shared" si="4"/>
        <v>26.1103637444857</v>
      </c>
      <c r="H44">
        <v>16</v>
      </c>
      <c r="I44" s="1">
        <f t="shared" si="5"/>
        <v>0.022678846204320112</v>
      </c>
      <c r="J44" s="2">
        <f t="shared" si="12"/>
        <v>0.25116742889732396</v>
      </c>
      <c r="K44" s="2">
        <f t="shared" si="13"/>
        <v>13.52103468760028</v>
      </c>
      <c r="L44" s="2">
        <f t="shared" si="7"/>
        <v>34.75108121480595</v>
      </c>
      <c r="M44" s="2">
        <f t="shared" si="8"/>
        <v>2.0441812479297616</v>
      </c>
      <c r="N44" s="2">
        <f t="shared" si="10"/>
        <v>2.570149549773368</v>
      </c>
      <c r="O44" s="2">
        <f t="shared" si="11"/>
        <v>0.15118526763372753</v>
      </c>
      <c r="P44" s="2"/>
    </row>
    <row r="45" spans="1:16" ht="12.75">
      <c r="A45">
        <f t="shared" si="9"/>
        <v>2.700000000000001</v>
      </c>
      <c r="B45" s="2">
        <f t="shared" si="2"/>
        <v>0.2883958001523436</v>
      </c>
      <c r="C45" s="2">
        <f t="shared" si="3"/>
        <v>2.467456875140883</v>
      </c>
      <c r="D45" s="3">
        <f t="shared" si="0"/>
        <v>246.24678819515583</v>
      </c>
      <c r="E45" s="3">
        <f t="shared" si="4"/>
        <v>25.178608199913683</v>
      </c>
      <c r="H45">
        <v>17</v>
      </c>
      <c r="I45" s="1">
        <f t="shared" si="5"/>
        <v>0.02081572039633541</v>
      </c>
      <c r="J45" s="2">
        <f t="shared" si="12"/>
        <v>0.23053337570573673</v>
      </c>
      <c r="K45" s="2">
        <f t="shared" si="13"/>
        <v>13.541668740791867</v>
      </c>
      <c r="L45" s="2">
        <f t="shared" si="7"/>
        <v>35.11193154837552</v>
      </c>
      <c r="M45" s="2">
        <f t="shared" si="8"/>
        <v>1.95066286379864</v>
      </c>
      <c r="N45" s="2">
        <f t="shared" si="10"/>
        <v>2.592880701815359</v>
      </c>
      <c r="O45" s="2">
        <f t="shared" si="11"/>
        <v>0.14404892787863105</v>
      </c>
      <c r="P45" s="2"/>
    </row>
    <row r="46" spans="1:16" ht="12.75">
      <c r="A46">
        <f t="shared" si="9"/>
        <v>2.800000000000001</v>
      </c>
      <c r="B46" s="2">
        <f t="shared" si="2"/>
        <v>0.2956200865479148</v>
      </c>
      <c r="C46" s="2">
        <f t="shared" si="3"/>
        <v>2.382720070470982</v>
      </c>
      <c r="D46" s="3">
        <f t="shared" si="0"/>
        <v>237.7974765219199</v>
      </c>
      <c r="E46" s="3">
        <f t="shared" si="4"/>
        <v>24.314670401014304</v>
      </c>
      <c r="H46">
        <v>18</v>
      </c>
      <c r="I46" s="1">
        <f t="shared" si="5"/>
        <v>0.019194398062514568</v>
      </c>
      <c r="J46" s="2">
        <f t="shared" si="12"/>
        <v>0.2125772875374587</v>
      </c>
      <c r="K46" s="2">
        <f t="shared" si="13"/>
        <v>13.559624828960144</v>
      </c>
      <c r="L46" s="2">
        <f t="shared" si="7"/>
        <v>35.44391700254677</v>
      </c>
      <c r="M46" s="2">
        <f t="shared" si="8"/>
        <v>1.865469315923514</v>
      </c>
      <c r="N46" s="2">
        <f t="shared" si="10"/>
        <v>2.613930506900675</v>
      </c>
      <c r="O46" s="2">
        <f t="shared" si="11"/>
        <v>0.1375752898368776</v>
      </c>
      <c r="P46" s="2"/>
    </row>
    <row r="47" spans="1:16" ht="12.75">
      <c r="A47">
        <f t="shared" si="9"/>
        <v>2.9000000000000012</v>
      </c>
      <c r="B47" s="2">
        <f t="shared" si="2"/>
        <v>0.3027730272514934</v>
      </c>
      <c r="C47" s="2">
        <f t="shared" si="3"/>
        <v>2.3028041139522197</v>
      </c>
      <c r="D47" s="3">
        <f t="shared" si="0"/>
        <v>229.9427882657238</v>
      </c>
      <c r="E47" s="3">
        <f t="shared" si="4"/>
        <v>23.511532542507545</v>
      </c>
      <c r="H47">
        <v>19</v>
      </c>
      <c r="I47" s="1">
        <f t="shared" si="5"/>
        <v>0.017773121428577194</v>
      </c>
      <c r="J47" s="2">
        <f t="shared" si="12"/>
        <v>0.19683669850211827</v>
      </c>
      <c r="K47" s="2">
        <f t="shared" si="13"/>
        <v>13.575365417995485</v>
      </c>
      <c r="L47" s="2">
        <f t="shared" si="7"/>
        <v>35.75069034158261</v>
      </c>
      <c r="M47" s="2">
        <f t="shared" si="8"/>
        <v>1.7875345170791306</v>
      </c>
      <c r="N47" s="2">
        <f t="shared" si="10"/>
        <v>2.633497459611035</v>
      </c>
      <c r="O47" s="2">
        <f t="shared" si="11"/>
        <v>0.13167487298055178</v>
      </c>
      <c r="P47" s="2"/>
    </row>
    <row r="48" spans="1:16" ht="12.75">
      <c r="A48">
        <f t="shared" si="9"/>
        <v>3.0000000000000013</v>
      </c>
      <c r="B48" s="2">
        <f t="shared" si="2"/>
        <v>0.3098587145927534</v>
      </c>
      <c r="C48" s="2">
        <f t="shared" si="3"/>
        <v>2.2272773135146378</v>
      </c>
      <c r="D48" s="3">
        <f t="shared" si="0"/>
        <v>222.623239806864</v>
      </c>
      <c r="E48" s="3">
        <f t="shared" si="4"/>
        <v>22.763112454689573</v>
      </c>
      <c r="H48">
        <v>20</v>
      </c>
      <c r="I48" s="1">
        <f t="shared" si="5"/>
        <v>0.016518966498051395</v>
      </c>
      <c r="J48" s="2">
        <f t="shared" si="12"/>
        <v>0.1829469764897585</v>
      </c>
      <c r="K48" s="2">
        <f t="shared" si="13"/>
        <v>13.589255140007845</v>
      </c>
      <c r="L48" s="2">
        <f t="shared" si="7"/>
        <v>36.03528850220017</v>
      </c>
      <c r="M48" s="2">
        <f t="shared" si="8"/>
        <v>1.715966119152389</v>
      </c>
      <c r="N48" s="2">
        <f t="shared" si="10"/>
        <v>2.651748615427009</v>
      </c>
      <c r="O48" s="2">
        <f t="shared" si="11"/>
        <v>0.12627374359176233</v>
      </c>
      <c r="P48" s="2"/>
    </row>
    <row r="49" spans="1:10" ht="12.75">
      <c r="A49">
        <f t="shared" si="9"/>
        <v>3.1000000000000014</v>
      </c>
      <c r="B49" s="2">
        <f t="shared" si="2"/>
        <v>0.3168809435234091</v>
      </c>
      <c r="C49" s="2">
        <f t="shared" si="3"/>
        <v>2.1557593488613382</v>
      </c>
      <c r="D49" s="3">
        <f t="shared" si="0"/>
        <v>215.78702215655878</v>
      </c>
      <c r="E49" s="3">
        <f t="shared" si="4"/>
        <v>22.06411269494466</v>
      </c>
      <c r="I49" s="2"/>
      <c r="J49" s="2"/>
    </row>
    <row r="50" spans="1:10" ht="12.75">
      <c r="A50">
        <f t="shared" si="9"/>
        <v>3.2000000000000015</v>
      </c>
      <c r="B50" s="2">
        <f t="shared" si="2"/>
        <v>0.32384324329202013</v>
      </c>
      <c r="C50" s="2">
        <f t="shared" si="3"/>
        <v>2.0879137382473254</v>
      </c>
      <c r="D50" s="3">
        <f t="shared" si="0"/>
        <v>209.38880180051103</v>
      </c>
      <c r="E50" s="3">
        <f t="shared" si="4"/>
        <v>21.40989793461258</v>
      </c>
      <c r="I50" s="2"/>
      <c r="J50" s="2"/>
    </row>
    <row r="51" spans="1:10" ht="12.75">
      <c r="A51">
        <f t="shared" si="9"/>
        <v>3.3000000000000016</v>
      </c>
      <c r="B51" s="2">
        <f t="shared" si="2"/>
        <v>0.3307489048580505</v>
      </c>
      <c r="C51" s="2">
        <f t="shared" si="3"/>
        <v>2.0234416057376703</v>
      </c>
      <c r="D51" s="3">
        <f aca="true" t="shared" si="14" ref="D51:D82">SQRT(Omega_l)*B$2/TANH(1.5*SQRT(Omega_l)*H0*A51)</f>
        <v>203.3887395710458</v>
      </c>
      <c r="E51" s="3">
        <f t="shared" si="4"/>
        <v>20.796394639166234</v>
      </c>
      <c r="I51" s="2"/>
      <c r="J51" s="2"/>
    </row>
    <row r="52" spans="1:10" ht="12.75">
      <c r="A52">
        <f t="shared" si="9"/>
        <v>3.4000000000000017</v>
      </c>
      <c r="B52" s="2">
        <f t="shared" si="2"/>
        <v>0.3376010047303147</v>
      </c>
      <c r="C52" s="2">
        <f t="shared" si="3"/>
        <v>1.9620764926301937</v>
      </c>
      <c r="D52" s="3">
        <f t="shared" si="14"/>
        <v>197.75168265958567</v>
      </c>
      <c r="E52" s="3">
        <f t="shared" si="4"/>
        <v>20.220008451900377</v>
      </c>
      <c r="I52" s="2"/>
      <c r="J52" s="2"/>
    </row>
    <row r="53" spans="1:10" ht="12.75">
      <c r="A53">
        <f t="shared" si="9"/>
        <v>3.5000000000000018</v>
      </c>
      <c r="B53" s="2">
        <f t="shared" si="2"/>
        <v>0.3444024257878785</v>
      </c>
      <c r="C53" s="2">
        <f t="shared" si="3"/>
        <v>1.9035800131556324</v>
      </c>
      <c r="D53" s="3">
        <f t="shared" si="14"/>
        <v>192.44649514139124</v>
      </c>
      <c r="E53" s="3">
        <f t="shared" si="4"/>
        <v>19.677555740428552</v>
      </c>
      <c r="I53" s="2"/>
      <c r="J53" s="2"/>
    </row>
    <row r="54" spans="1:10" ht="12.75">
      <c r="A54">
        <f t="shared" si="9"/>
        <v>3.600000000000002</v>
      </c>
      <c r="B54" s="2">
        <f t="shared" si="2"/>
        <v>0.3511558755409372</v>
      </c>
      <c r="C54" s="2">
        <f t="shared" si="3"/>
        <v>1.8477381973448472</v>
      </c>
      <c r="D54" s="3">
        <f t="shared" si="14"/>
        <v>187.4455000796282</v>
      </c>
      <c r="E54" s="3">
        <f t="shared" si="4"/>
        <v>19.166206552109223</v>
      </c>
      <c r="I54" s="2"/>
      <c r="J54" s="2"/>
    </row>
    <row r="55" spans="1:10" ht="12.75">
      <c r="A55">
        <f t="shared" si="9"/>
        <v>3.700000000000002</v>
      </c>
      <c r="B55" s="2">
        <f t="shared" si="2"/>
        <v>0.3578639022090499</v>
      </c>
      <c r="C55" s="2">
        <f t="shared" si="3"/>
        <v>1.7943583966617558</v>
      </c>
      <c r="D55" s="3">
        <f t="shared" si="14"/>
        <v>182.72401209915407</v>
      </c>
      <c r="E55" s="3">
        <f t="shared" si="4"/>
        <v>18.683436819954405</v>
      </c>
      <c r="I55" s="2"/>
      <c r="J55" s="2"/>
    </row>
    <row r="56" spans="1:10" ht="12.75">
      <c r="A56">
        <f t="shared" si="9"/>
        <v>3.800000000000002</v>
      </c>
      <c r="B56" s="2">
        <f t="shared" si="2"/>
        <v>0.36452890892978884</v>
      </c>
      <c r="C56" s="2">
        <f t="shared" si="3"/>
        <v>1.743266653215172</v>
      </c>
      <c r="D56" s="3">
        <f t="shared" si="14"/>
        <v>178.2599437645484</v>
      </c>
      <c r="E56" s="3">
        <f t="shared" si="4"/>
        <v>18.2269881149845</v>
      </c>
      <c r="I56" s="2"/>
      <c r="J56" s="2"/>
    </row>
    <row r="57" spans="1:10" ht="12.75">
      <c r="A57">
        <f t="shared" si="9"/>
        <v>3.900000000000002</v>
      </c>
      <c r="B57" s="2">
        <f t="shared" si="2"/>
        <v>0.37115316635890305</v>
      </c>
      <c r="C57" s="2">
        <f t="shared" si="3"/>
        <v>1.694305452948785</v>
      </c>
      <c r="D57" s="3">
        <f t="shared" si="14"/>
        <v>174.0334725154702</v>
      </c>
      <c r="E57" s="3">
        <f t="shared" si="4"/>
        <v>17.794833590538875</v>
      </c>
      <c r="I57" s="2"/>
      <c r="J57" s="2"/>
    </row>
    <row r="58" spans="1:10" ht="12.75">
      <c r="A58">
        <f t="shared" si="9"/>
        <v>4.000000000000002</v>
      </c>
      <c r="B58" s="2">
        <f t="shared" si="2"/>
        <v>0.37773882388087565</v>
      </c>
      <c r="C58" s="2">
        <f t="shared" si="3"/>
        <v>1.6473317985322091</v>
      </c>
      <c r="D58" s="3">
        <f t="shared" si="14"/>
        <v>170.02675756180733</v>
      </c>
      <c r="E58" s="3">
        <f t="shared" si="4"/>
        <v>17.385149034949624</v>
      </c>
      <c r="I58" s="2"/>
      <c r="J58" s="2"/>
    </row>
    <row r="59" spans="1:10" ht="12.75">
      <c r="A59">
        <f t="shared" si="9"/>
        <v>4.100000000000001</v>
      </c>
      <c r="B59" s="2">
        <f t="shared" si="2"/>
        <v>0.38428791961424147</v>
      </c>
      <c r="C59" s="2">
        <f t="shared" si="3"/>
        <v>1.6022155497467288</v>
      </c>
      <c r="D59" s="3">
        <f t="shared" si="14"/>
        <v>166.2236982088954</v>
      </c>
      <c r="E59" s="3">
        <f t="shared" si="4"/>
        <v>16.99628816041875</v>
      </c>
      <c r="I59" s="2"/>
      <c r="J59" s="2"/>
    </row>
    <row r="60" spans="1:10" ht="12.75">
      <c r="A60">
        <f t="shared" si="9"/>
        <v>4.200000000000001</v>
      </c>
      <c r="B60" s="2">
        <f t="shared" si="2"/>
        <v>0.3908023893676674</v>
      </c>
      <c r="C60" s="2">
        <f t="shared" si="3"/>
        <v>1.558837988728873</v>
      </c>
      <c r="D60" s="3">
        <f t="shared" si="14"/>
        <v>162.60972670779393</v>
      </c>
      <c r="E60" s="3">
        <f t="shared" si="4"/>
        <v>16.626761422064817</v>
      </c>
      <c r="I60" s="2"/>
      <c r="J60" s="2"/>
    </row>
    <row r="61" spans="1:10" ht="12.75">
      <c r="A61">
        <f t="shared" si="9"/>
        <v>4.300000000000001</v>
      </c>
      <c r="B61" s="2">
        <f t="shared" si="2"/>
        <v>0.39728407467937593</v>
      </c>
      <c r="C61" s="2">
        <f t="shared" si="3"/>
        <v>1.5170905750678272</v>
      </c>
      <c r="D61" s="3">
        <f t="shared" si="14"/>
        <v>159.17163001025776</v>
      </c>
      <c r="E61" s="3">
        <f t="shared" si="4"/>
        <v>16.27521779245989</v>
      </c>
      <c r="I61" s="2"/>
      <c r="J61" s="2"/>
    </row>
    <row r="62" spans="1:10" ht="12.75">
      <c r="A62">
        <f t="shared" si="9"/>
        <v>4.4</v>
      </c>
      <c r="B62" s="2">
        <f t="shared" si="2"/>
        <v>0.4037347300530378</v>
      </c>
      <c r="C62" s="2">
        <f t="shared" si="3"/>
        <v>1.476873861876168</v>
      </c>
      <c r="D62" s="3">
        <f t="shared" si="14"/>
        <v>155.89739582992942</v>
      </c>
      <c r="E62" s="3">
        <f t="shared" si="4"/>
        <v>15.940429021465178</v>
      </c>
      <c r="I62" s="2"/>
      <c r="J62" s="2"/>
    </row>
    <row r="63" spans="1:10" ht="12.75">
      <c r="A63">
        <f t="shared" si="9"/>
        <v>4.5</v>
      </c>
      <c r="B63" s="2">
        <f t="shared" si="2"/>
        <v>0.41015602948704855</v>
      </c>
      <c r="C63" s="2">
        <f t="shared" si="3"/>
        <v>1.4380965488929305</v>
      </c>
      <c r="D63" s="3">
        <f t="shared" si="14"/>
        <v>152.7760792287823</v>
      </c>
      <c r="E63" s="3">
        <f t="shared" si="4"/>
        <v>15.621275994763014</v>
      </c>
      <c r="I63" s="2"/>
      <c r="J63" s="2"/>
    </row>
    <row r="64" spans="1:10" ht="12.75">
      <c r="A64">
        <f t="shared" si="9"/>
        <v>4.6</v>
      </c>
      <c r="B64" s="2">
        <f t="shared" si="2"/>
        <v>0.41654957238051754</v>
      </c>
      <c r="C64" s="2">
        <f t="shared" si="3"/>
        <v>1.4006746526833576</v>
      </c>
      <c r="D64" s="3">
        <f t="shared" si="14"/>
        <v>149.7976866054046</v>
      </c>
      <c r="E64" s="3">
        <f t="shared" si="4"/>
        <v>15.316736871718263</v>
      </c>
      <c r="I64" s="2"/>
      <c r="J64" s="2"/>
    </row>
    <row r="65" spans="1:10" ht="12.75">
      <c r="A65">
        <f t="shared" si="9"/>
        <v>4.699999999999999</v>
      </c>
      <c r="B65" s="2">
        <f t="shared" si="2"/>
        <v>0.4229168888878686</v>
      </c>
      <c r="C65" s="2">
        <f t="shared" si="3"/>
        <v>1.3645307772637527</v>
      </c>
      <c r="D65" s="3">
        <f t="shared" si="14"/>
        <v>146.9530744933593</v>
      </c>
      <c r="E65" s="3">
        <f t="shared" si="4"/>
        <v>15.025876737562301</v>
      </c>
      <c r="I65" s="2"/>
      <c r="J65" s="2"/>
    </row>
    <row r="66" spans="1:10" ht="12.75">
      <c r="A66">
        <f t="shared" si="9"/>
        <v>4.799999999999999</v>
      </c>
      <c r="B66" s="2">
        <f t="shared" si="2"/>
        <v>0.42925944478430783</v>
      </c>
      <c r="C66" s="2">
        <f t="shared" si="3"/>
        <v>1.3295934711523354</v>
      </c>
      <c r="D66" s="3">
        <f t="shared" si="14"/>
        <v>144.23386100981577</v>
      </c>
      <c r="E66" s="3">
        <f t="shared" si="4"/>
        <v>14.747838549060917</v>
      </c>
      <c r="I66" s="2"/>
      <c r="J66" s="2"/>
    </row>
    <row r="67" spans="1:10" ht="12.75">
      <c r="A67">
        <f t="shared" si="9"/>
        <v>4.899999999999999</v>
      </c>
      <c r="B67" s="2">
        <f t="shared" si="2"/>
        <v>0.43557864589622847</v>
      </c>
      <c r="C67" s="2">
        <f t="shared" si="3"/>
        <v>1.295796659045215</v>
      </c>
      <c r="D67" s="3">
        <f t="shared" si="14"/>
        <v>141.63234814726886</v>
      </c>
      <c r="E67" s="3">
        <f t="shared" si="4"/>
        <v>14.481835188882297</v>
      </c>
      <c r="I67" s="2"/>
      <c r="J67" s="2"/>
    </row>
    <row r="68" spans="1:10" ht="12.75">
      <c r="A68">
        <f t="shared" si="9"/>
        <v>4.999999999999998</v>
      </c>
      <c r="B68" s="2">
        <f t="shared" si="2"/>
        <v>0.4418758421436627</v>
      </c>
      <c r="C68" s="2">
        <f t="shared" si="3"/>
        <v>1.2630791381323805</v>
      </c>
      <c r="D68" s="3">
        <f t="shared" si="14"/>
        <v>139.1414533903123</v>
      </c>
      <c r="E68" s="3">
        <f t="shared" si="4"/>
        <v>14.227142473447065</v>
      </c>
      <c r="I68" s="2"/>
      <c r="J68" s="2"/>
    </row>
    <row r="69" spans="1:10" ht="12.75">
      <c r="A69">
        <f t="shared" si="9"/>
        <v>5.099999999999998</v>
      </c>
      <c r="B69" s="2">
        <f t="shared" si="2"/>
        <v>0.448152331235952</v>
      </c>
      <c r="C69" s="2">
        <f t="shared" si="3"/>
        <v>1.23138413057479</v>
      </c>
      <c r="D69" s="3">
        <f t="shared" si="14"/>
        <v>136.75464937755476</v>
      </c>
      <c r="E69" s="3">
        <f t="shared" si="4"/>
        <v>13.983092983390058</v>
      </c>
      <c r="I69" s="2"/>
      <c r="J69" s="2"/>
    </row>
    <row r="70" spans="1:5" ht="12.75">
      <c r="A70">
        <f t="shared" si="9"/>
        <v>5.1999999999999975</v>
      </c>
      <c r="B70" s="2">
        <f t="shared" si="2"/>
        <v>0.4544093620567074</v>
      </c>
      <c r="C70" s="2">
        <f t="shared" si="3"/>
        <v>1.2006588849179702</v>
      </c>
      <c r="D70" s="3">
        <f t="shared" si="14"/>
        <v>134.46591052567683</v>
      </c>
      <c r="E70" s="3">
        <f t="shared" si="4"/>
        <v>13.749070605897426</v>
      </c>
    </row>
    <row r="71" spans="1:5" ht="12.75">
      <c r="A71">
        <f t="shared" si="9"/>
        <v>5.299999999999997</v>
      </c>
      <c r="B71" s="2">
        <f t="shared" si="2"/>
        <v>0.4606481377697627</v>
      </c>
      <c r="C71" s="2">
        <f t="shared" si="3"/>
        <v>1.17085432026605</v>
      </c>
      <c r="D71" s="3">
        <f t="shared" si="14"/>
        <v>132.26966569609985</v>
      </c>
      <c r="E71" s="3">
        <f t="shared" si="4"/>
        <v>13.524505694897734</v>
      </c>
    </row>
    <row r="72" spans="1:5" ht="12.75">
      <c r="A72">
        <f t="shared" si="9"/>
        <v>5.399999999999997</v>
      </c>
      <c r="B72" s="2">
        <f t="shared" si="2"/>
        <v>0.4668698186740472</v>
      </c>
      <c r="C72" s="2">
        <f t="shared" si="3"/>
        <v>1.1419247079198458</v>
      </c>
      <c r="D72" s="3">
        <f t="shared" si="14"/>
        <v>130.16075612096247</v>
      </c>
      <c r="E72" s="3">
        <f t="shared" si="4"/>
        <v>13.308870769014568</v>
      </c>
    </row>
    <row r="73" spans="1:5" ht="12.75">
      <c r="A73">
        <f t="shared" si="9"/>
        <v>5.4999999999999964</v>
      </c>
      <c r="B73" s="2">
        <f t="shared" si="2"/>
        <v>0.473075524832043</v>
      </c>
      <c r="C73" s="2">
        <f t="shared" si="3"/>
        <v>1.1138273859232775</v>
      </c>
      <c r="D73" s="3">
        <f t="shared" si="14"/>
        <v>128.1343979190377</v>
      </c>
      <c r="E73" s="3">
        <f t="shared" si="4"/>
        <v>13.101676678838208</v>
      </c>
    </row>
    <row r="74" spans="1:5" ht="12.75">
      <c r="A74">
        <f t="shared" si="9"/>
        <v>5.599999999999996</v>
      </c>
      <c r="B74" s="2">
        <f t="shared" si="2"/>
        <v>0.4792663384936648</v>
      </c>
      <c r="C74" s="2">
        <f t="shared" si="3"/>
        <v>1.0865225025880232</v>
      </c>
      <c r="D74" s="3">
        <f t="shared" si="14"/>
        <v>126.18614862784534</v>
      </c>
      <c r="E74" s="3">
        <f t="shared" si="4"/>
        <v>12.902469184851261</v>
      </c>
    </row>
    <row r="75" spans="1:5" ht="12.75">
      <c r="A75">
        <f t="shared" si="9"/>
        <v>5.699999999999996</v>
      </c>
      <c r="B75" s="2">
        <f t="shared" si="2"/>
        <v>0.4854433063349363</v>
      </c>
      <c r="C75" s="2">
        <f t="shared" si="3"/>
        <v>1.059972785596595</v>
      </c>
      <c r="D75" s="3">
        <f t="shared" si="14"/>
        <v>124.31187725874251</v>
      </c>
      <c r="E75" s="3">
        <f t="shared" si="4"/>
        <v>12.710825895576944</v>
      </c>
    </row>
    <row r="76" spans="1:5" ht="12.75">
      <c r="A76">
        <f t="shared" si="9"/>
        <v>5.799999999999995</v>
      </c>
      <c r="B76" s="2">
        <f t="shared" si="2"/>
        <v>0.4916074415287004</v>
      </c>
      <c r="C76" s="2">
        <f t="shared" si="3"/>
        <v>1.0341433337347463</v>
      </c>
      <c r="D76" s="3">
        <f t="shared" si="14"/>
        <v>122.50773744980225</v>
      </c>
      <c r="E76" s="3">
        <f t="shared" si="4"/>
        <v>12.526353522474668</v>
      </c>
    </row>
    <row r="77" spans="1:5" ht="12.75">
      <c r="A77">
        <f t="shared" si="9"/>
        <v>5.899999999999995</v>
      </c>
      <c r="B77" s="2">
        <f t="shared" si="2"/>
        <v>0.4977597256627198</v>
      </c>
      <c r="C77" s="2">
        <f t="shared" si="3"/>
        <v>1.0090014286885003</v>
      </c>
      <c r="D77" s="3">
        <f t="shared" si="14"/>
        <v>120.77014334894525</v>
      </c>
      <c r="E77" s="3">
        <f t="shared" si="4"/>
        <v>12.348685414002581</v>
      </c>
    </row>
    <row r="78" spans="1:5" ht="12.75">
      <c r="A78">
        <f t="shared" si="9"/>
        <v>5.999999999999995</v>
      </c>
      <c r="B78" s="2">
        <f t="shared" si="2"/>
        <v>0.5039011105188853</v>
      </c>
      <c r="C78" s="2">
        <f t="shared" si="3"/>
        <v>0.9845163646697734</v>
      </c>
      <c r="D78" s="3">
        <f t="shared" si="14"/>
        <v>119.09574790879397</v>
      </c>
      <c r="E78" s="3">
        <f t="shared" si="4"/>
        <v>12.177479336277502</v>
      </c>
    </row>
    <row r="79" spans="1:5" ht="12.75">
      <c r="A79">
        <f t="shared" si="9"/>
        <v>6.099999999999994</v>
      </c>
      <c r="B79" s="2">
        <f t="shared" si="2"/>
        <v>0.5100325197258084</v>
      </c>
      <c r="C79" s="2">
        <f t="shared" si="3"/>
        <v>0.9606592939163885</v>
      </c>
      <c r="D79" s="3">
        <f t="shared" si="14"/>
        <v>117.48142331649132</v>
      </c>
      <c r="E79" s="3">
        <f t="shared" si="4"/>
        <v>12.012415472033878</v>
      </c>
    </row>
    <row r="80" spans="1:5" ht="12.75">
      <c r="A80">
        <f t="shared" si="9"/>
        <v>6.199999999999994</v>
      </c>
      <c r="B80" s="2">
        <f t="shared" si="2"/>
        <v>0.5161548502958041</v>
      </c>
      <c r="C80" s="2">
        <f t="shared" si="3"/>
        <v>0.9374030863546243</v>
      </c>
      <c r="D80" s="3">
        <f t="shared" si="14"/>
        <v>115.92424331743949</v>
      </c>
      <c r="E80" s="3">
        <f t="shared" si="4"/>
        <v>11.853194613235122</v>
      </c>
    </row>
    <row r="81" spans="1:5" ht="12.75">
      <c r="A81">
        <f t="shared" si="9"/>
        <v>6.299999999999994</v>
      </c>
      <c r="B81" s="2">
        <f t="shared" si="2"/>
        <v>0.5222689740561499</v>
      </c>
      <c r="C81" s="2">
        <f t="shared" si="3"/>
        <v>0.9147222019213581</v>
      </c>
      <c r="D81" s="3">
        <f t="shared" si="14"/>
        <v>114.42146722252099</v>
      </c>
      <c r="E81" s="3">
        <f t="shared" si="4"/>
        <v>11.699536525820143</v>
      </c>
    </row>
    <row r="82" spans="1:5" ht="12.75">
      <c r="A82">
        <f t="shared" si="9"/>
        <v>6.399999999999993</v>
      </c>
      <c r="B82" s="2">
        <f t="shared" si="2"/>
        <v>0.5283757389835199</v>
      </c>
      <c r="C82" s="2">
        <f t="shared" si="3"/>
        <v>0.8925925742233789</v>
      </c>
      <c r="D82" s="3">
        <f t="shared" si="14"/>
        <v>112.97052541466974</v>
      </c>
      <c r="E82" s="3">
        <f t="shared" si="4"/>
        <v>11.551178467757643</v>
      </c>
    </row>
    <row r="83" spans="1:5" ht="12.75">
      <c r="A83">
        <f t="shared" si="9"/>
        <v>6.499999999999993</v>
      </c>
      <c r="B83" s="2">
        <f t="shared" si="2"/>
        <v>0.5344759704496138</v>
      </c>
      <c r="C83" s="2">
        <f t="shared" si="3"/>
        <v>0.8709915043678698</v>
      </c>
      <c r="D83" s="3">
        <f aca="true" t="shared" si="15" ref="D83:D114">SQRT(Omega_l)*B$2/TANH(1.5*SQRT(Omega_l)*H0*A83)</f>
        <v>111.56900619332218</v>
      </c>
      <c r="E83" s="3">
        <f t="shared" si="4"/>
        <v>11.407873843897974</v>
      </c>
    </row>
    <row r="84" spans="1:5" ht="12.75">
      <c r="A84">
        <f t="shared" si="9"/>
        <v>6.5999999999999925</v>
      </c>
      <c r="B84" s="2">
        <f aca="true" t="shared" si="16" ref="B84:B147">a_eq*(SINH(1.5*SQRT(Omega_l)*H0*A84))^(2/3)</f>
        <v>0.5405704723852224</v>
      </c>
      <c r="C84" s="2">
        <f aca="true" t="shared" si="17" ref="C84:C147">1/B84-1</f>
        <v>0.8498975639338622</v>
      </c>
      <c r="D84" s="3">
        <f t="shared" si="15"/>
        <v>110.21464381485136</v>
      </c>
      <c r="E84" s="3">
        <f aca="true" t="shared" si="18" ref="E84:E147">D84/978*100</f>
        <v>11.269390983113636</v>
      </c>
    </row>
    <row r="85" spans="1:5" ht="12.75">
      <c r="A85">
        <f aca="true" t="shared" si="19" ref="A85:A138">A84+0.1</f>
        <v>6.699999999999992</v>
      </c>
      <c r="B85" s="2">
        <f t="shared" si="16"/>
        <v>0.5466600283692817</v>
      </c>
      <c r="C85" s="2">
        <f t="shared" si="17"/>
        <v>0.8292905061726525</v>
      </c>
      <c r="D85" s="3">
        <f t="shared" si="15"/>
        <v>108.90530760402807</v>
      </c>
      <c r="E85" s="3">
        <f t="shared" si="18"/>
        <v>11.135512024951746</v>
      </c>
    </row>
    <row r="86" spans="1:5" ht="12.75">
      <c r="A86">
        <f t="shared" si="19"/>
        <v>6.799999999999992</v>
      </c>
      <c r="B86" s="2">
        <f t="shared" si="16"/>
        <v>0.55274540264885</v>
      </c>
      <c r="C86" s="2">
        <f t="shared" si="17"/>
        <v>0.8091511846282755</v>
      </c>
      <c r="D86" s="3">
        <f t="shared" si="15"/>
        <v>107.63899202625558</v>
      </c>
      <c r="E86" s="3">
        <f t="shared" si="18"/>
        <v>11.00603190452511</v>
      </c>
    </row>
    <row r="87" spans="1:5" ht="12.75">
      <c r="A87">
        <f t="shared" si="19"/>
        <v>6.8999999999999915</v>
      </c>
      <c r="B87" s="2">
        <f t="shared" si="16"/>
        <v>0.5588273410953892</v>
      </c>
      <c r="C87" s="2">
        <f t="shared" si="17"/>
        <v>0.7894614784592378</v>
      </c>
      <c r="D87" s="3">
        <f t="shared" si="15"/>
        <v>106.41380762310668</v>
      </c>
      <c r="E87" s="3">
        <f t="shared" si="18"/>
        <v>10.88075742567553</v>
      </c>
    </row>
    <row r="88" spans="1:5" ht="12.75">
      <c r="A88">
        <f t="shared" si="19"/>
        <v>6.999999999999991</v>
      </c>
      <c r="B88" s="2">
        <f t="shared" si="16"/>
        <v>0.5649065721022463</v>
      </c>
      <c r="C88" s="2">
        <f t="shared" si="17"/>
        <v>0.7702042238216398</v>
      </c>
      <c r="D88" s="3">
        <f t="shared" si="15"/>
        <v>105.22797272483176</v>
      </c>
      <c r="E88" s="3">
        <f t="shared" si="18"/>
        <v>10.75950641358198</v>
      </c>
    </row>
    <row r="89" spans="1:5" ht="12.75">
      <c r="A89">
        <f t="shared" si="19"/>
        <v>7.099999999999991</v>
      </c>
      <c r="B89" s="2">
        <f t="shared" si="16"/>
        <v>0.5709838074277838</v>
      </c>
      <c r="C89" s="2">
        <f t="shared" si="17"/>
        <v>0.751363150743074</v>
      </c>
      <c r="D89" s="3">
        <f t="shared" si="15"/>
        <v>104.07980586323282</v>
      </c>
      <c r="E89" s="3">
        <f t="shared" si="18"/>
        <v>10.642106938980861</v>
      </c>
    </row>
    <row r="90" spans="1:5" ht="12.75">
      <c r="A90">
        <f t="shared" si="19"/>
        <v>7.19999999999999</v>
      </c>
      <c r="B90" s="2">
        <f t="shared" si="16"/>
        <v>0.5770597429882165</v>
      </c>
      <c r="C90" s="2">
        <f t="shared" si="17"/>
        <v>0.732922824977621</v>
      </c>
      <c r="D90" s="3">
        <f t="shared" si="15"/>
        <v>102.96771881681256</v>
      </c>
      <c r="E90" s="3">
        <f t="shared" si="18"/>
        <v>10.528396607036049</v>
      </c>
    </row>
    <row r="91" spans="1:5" ht="12.75">
      <c r="A91">
        <f t="shared" si="19"/>
        <v>7.29999999999999</v>
      </c>
      <c r="B91" s="2">
        <f t="shared" si="16"/>
        <v>0.5831350596038543</v>
      </c>
      <c r="C91" s="2">
        <f t="shared" si="17"/>
        <v>0.7148685943859008</v>
      </c>
      <c r="D91" s="3">
        <f t="shared" si="15"/>
        <v>101.89021022756695</v>
      </c>
      <c r="E91" s="3">
        <f t="shared" si="18"/>
        <v>10.418221904659198</v>
      </c>
    </row>
    <row r="92" spans="1:5" ht="12.75">
      <c r="A92">
        <f t="shared" si="19"/>
        <v>7.39999999999999</v>
      </c>
      <c r="B92" s="2">
        <f t="shared" si="16"/>
        <v>0.5892104237021362</v>
      </c>
      <c r="C92" s="2">
        <f t="shared" si="17"/>
        <v>0.6971865394315062</v>
      </c>
      <c r="D92" s="3">
        <f t="shared" si="15"/>
        <v>100.84585973534588</v>
      </c>
      <c r="E92" s="3">
        <f t="shared" si="18"/>
        <v>10.311437600751113</v>
      </c>
    </row>
    <row r="93" spans="1:5" ht="12.75">
      <c r="A93">
        <f t="shared" si="19"/>
        <v>7.499999999999989</v>
      </c>
      <c r="B93" s="2">
        <f t="shared" si="16"/>
        <v>0.5952864879805436</v>
      </c>
      <c r="C93" s="2">
        <f t="shared" si="17"/>
        <v>0.6798634274270376</v>
      </c>
      <c r="D93" s="3">
        <f t="shared" si="15"/>
        <v>99.83332258147496</v>
      </c>
      <c r="E93" s="3">
        <f t="shared" si="18"/>
        <v>10.207906194424844</v>
      </c>
    </row>
    <row r="94" spans="1:5" ht="12.75">
      <c r="A94">
        <f t="shared" si="19"/>
        <v>7.599999999999989</v>
      </c>
      <c r="B94" s="2">
        <f t="shared" si="16"/>
        <v>0.6013638920322322</v>
      </c>
      <c r="C94" s="2">
        <f t="shared" si="17"/>
        <v>0.6628866702000151</v>
      </c>
      <c r="D94" s="3">
        <f t="shared" si="15"/>
        <v>98.85132463841518</v>
      </c>
      <c r="E94" s="3">
        <f t="shared" si="18"/>
        <v>10.107497406790918</v>
      </c>
    </row>
    <row r="95" spans="1:5" ht="12.75">
      <c r="A95">
        <f t="shared" si="19"/>
        <v>7.699999999999989</v>
      </c>
      <c r="B95" s="2">
        <f t="shared" si="16"/>
        <v>0.607443262936977</v>
      </c>
      <c r="C95" s="2">
        <f t="shared" si="17"/>
        <v>0.6462442848818808</v>
      </c>
      <c r="D95" s="3">
        <f t="shared" si="15"/>
        <v>97.89865782672874</v>
      </c>
      <c r="E95" s="3">
        <f t="shared" si="18"/>
        <v>10.010087712344452</v>
      </c>
    </row>
    <row r="96" spans="1:5" ht="12.75">
      <c r="A96">
        <f t="shared" si="19"/>
        <v>7.799999999999988</v>
      </c>
      <c r="B96" s="2">
        <f t="shared" si="16"/>
        <v>0.6135252158198181</v>
      </c>
      <c r="C96" s="2">
        <f t="shared" si="17"/>
        <v>0.6299248575525263</v>
      </c>
      <c r="D96" s="3">
        <f t="shared" si="15"/>
        <v>96.97417588459183</v>
      </c>
      <c r="E96" s="3">
        <f t="shared" si="18"/>
        <v>9.915559906399983</v>
      </c>
    </row>
    <row r="97" spans="1:5" ht="12.75">
      <c r="A97">
        <f t="shared" si="19"/>
        <v>7.899999999999988</v>
      </c>
      <c r="B97" s="2">
        <f t="shared" si="16"/>
        <v>0.6196103543796014</v>
      </c>
      <c r="C97" s="2">
        <f t="shared" si="17"/>
        <v>0.6139175094988076</v>
      </c>
      <c r="D97" s="3">
        <f t="shared" si="15"/>
        <v>96.0767904586147</v>
      </c>
      <c r="E97" s="3">
        <f t="shared" si="18"/>
        <v>9.823802705379826</v>
      </c>
    </row>
    <row r="98" spans="1:5" ht="12.75">
      <c r="A98">
        <f t="shared" si="19"/>
        <v>7.999999999999988</v>
      </c>
      <c r="B98" s="2">
        <f t="shared" si="16"/>
        <v>0.6256992713894297</v>
      </c>
      <c r="C98" s="2">
        <f t="shared" si="17"/>
        <v>0.5982118658687214</v>
      </c>
      <c r="D98" s="3">
        <f t="shared" si="15"/>
        <v>95.20546748785367</v>
      </c>
      <c r="E98" s="3">
        <f t="shared" si="18"/>
        <v>9.734710377081152</v>
      </c>
    </row>
    <row r="99" spans="1:5" ht="12.75">
      <c r="A99">
        <f t="shared" si="19"/>
        <v>8.099999999999987</v>
      </c>
      <c r="B99" s="2">
        <f t="shared" si="16"/>
        <v>0.6317925491708867</v>
      </c>
      <c r="C99" s="2">
        <f t="shared" si="17"/>
        <v>0.5827980265236097</v>
      </c>
      <c r="D99" s="3">
        <f t="shared" si="15"/>
        <v>94.35922385567633</v>
      </c>
      <c r="E99" s="3">
        <f t="shared" si="18"/>
        <v>9.648182398330913</v>
      </c>
    </row>
    <row r="100" spans="1:5" ht="12.75">
      <c r="A100">
        <f t="shared" si="19"/>
        <v>8.199999999999987</v>
      </c>
      <c r="B100" s="2">
        <f t="shared" si="16"/>
        <v>0.6378907600437478</v>
      </c>
      <c r="C100" s="2">
        <f t="shared" si="17"/>
        <v>0.5676665389092923</v>
      </c>
      <c r="D100" s="3">
        <f t="shared" si="15"/>
        <v>93.53712428661355</v>
      </c>
      <c r="E100" s="3">
        <f t="shared" si="18"/>
        <v>9.564123137690547</v>
      </c>
    </row>
    <row r="101" spans="1:5" ht="12.75">
      <c r="A101">
        <f t="shared" si="19"/>
        <v>8.299999999999986</v>
      </c>
      <c r="B101" s="2">
        <f t="shared" si="16"/>
        <v>0.6439944667527572</v>
      </c>
      <c r="C101" s="2">
        <f t="shared" si="17"/>
        <v>0.5528083727836139</v>
      </c>
      <c r="D101" s="3">
        <f t="shared" si="15"/>
        <v>92.73827846753545</v>
      </c>
      <c r="E101" s="3">
        <f t="shared" si="18"/>
        <v>9.482441561097694</v>
      </c>
    </row>
    <row r="102" spans="1:5" ht="12.75">
      <c r="A102">
        <f t="shared" si="19"/>
        <v>8.399999999999986</v>
      </c>
      <c r="B102" s="2">
        <f t="shared" si="16"/>
        <v>0.6501042228729424</v>
      </c>
      <c r="C102" s="2">
        <f t="shared" si="17"/>
        <v>0.53821489665272</v>
      </c>
      <c r="D102" s="3">
        <f t="shared" si="15"/>
        <v>91.9618383744568</v>
      </c>
      <c r="E102" s="3">
        <f t="shared" si="18"/>
        <v>9.403050958533415</v>
      </c>
    </row>
    <row r="103" spans="1:5" ht="12.75">
      <c r="A103">
        <f t="shared" si="19"/>
        <v>8.499999999999986</v>
      </c>
      <c r="B103" s="2">
        <f t="shared" si="16"/>
        <v>0.6562205731948093</v>
      </c>
      <c r="C103" s="2">
        <f t="shared" si="17"/>
        <v>0.5238778557817851</v>
      </c>
      <c r="D103" s="3">
        <f t="shared" si="15"/>
        <v>91.20699578803692</v>
      </c>
      <c r="E103" s="8">
        <f t="shared" si="18"/>
        <v>9.325868689983325</v>
      </c>
    </row>
    <row r="104" spans="1:5" ht="12.75">
      <c r="A104">
        <f t="shared" si="19"/>
        <v>8.599999999999985</v>
      </c>
      <c r="B104" s="2">
        <f t="shared" si="16"/>
        <v>0.6623440540906782</v>
      </c>
      <c r="C104" s="2">
        <f t="shared" si="17"/>
        <v>0.5097893516578547</v>
      </c>
      <c r="D104" s="3">
        <f t="shared" si="15"/>
        <v>90.47297998241372</v>
      </c>
      <c r="E104" s="8">
        <f t="shared" si="18"/>
        <v>9.250815949122057</v>
      </c>
    </row>
    <row r="105" spans="1:5" ht="12.75">
      <c r="A105">
        <f t="shared" si="19"/>
        <v>8.699999999999985</v>
      </c>
      <c r="B105" s="2">
        <f t="shared" si="16"/>
        <v>0.6684751938633199</v>
      </c>
      <c r="C105" s="2">
        <f t="shared" si="17"/>
        <v>0.495941822793301</v>
      </c>
      <c r="D105" s="3">
        <f t="shared" si="15"/>
        <v>89.75905557342507</v>
      </c>
      <c r="E105" s="8">
        <f t="shared" si="18"/>
        <v>9.177817543294998</v>
      </c>
    </row>
    <row r="106" spans="1:5" ht="12.75">
      <c r="A106">
        <f t="shared" si="19"/>
        <v>8.799999999999985</v>
      </c>
      <c r="B106" s="2">
        <f t="shared" si="16"/>
        <v>0.674614513077967</v>
      </c>
      <c r="C106" s="2">
        <f t="shared" si="17"/>
        <v>0.4823280267681216</v>
      </c>
      <c r="D106" s="3">
        <f t="shared" si="15"/>
        <v>89.06452051353777</v>
      </c>
      <c r="E106" s="8">
        <f t="shared" si="18"/>
        <v>9.106801688500795</v>
      </c>
    </row>
    <row r="107" spans="1:5" ht="12.75">
      <c r="A107">
        <f t="shared" si="19"/>
        <v>8.899999999999984</v>
      </c>
      <c r="B107" s="2">
        <f t="shared" si="16"/>
        <v>0.6807625248787034</v>
      </c>
      <c r="C107" s="2">
        <f t="shared" si="17"/>
        <v>0.46894102341808197</v>
      </c>
      <c r="D107" s="3">
        <f t="shared" si="15"/>
        <v>88.3887042219443</v>
      </c>
      <c r="E107" s="8">
        <f t="shared" si="18"/>
        <v>9.037699818194714</v>
      </c>
    </row>
    <row r="108" spans="1:5" ht="12.75">
      <c r="A108">
        <f t="shared" si="19"/>
        <v>8.999999999999984</v>
      </c>
      <c r="B108" s="2">
        <f t="shared" si="16"/>
        <v>0.6869197352901603</v>
      </c>
      <c r="C108" s="2">
        <f t="shared" si="17"/>
        <v>0.45577415908365504</v>
      </c>
      <c r="D108" s="3">
        <f t="shared" si="15"/>
        <v>87.73096583931381</v>
      </c>
      <c r="E108" s="8">
        <f t="shared" si="18"/>
        <v>8.970446404837814</v>
      </c>
    </row>
    <row r="109" spans="1:5" ht="12.75">
      <c r="A109">
        <f t="shared" si="19"/>
        <v>9.099999999999984</v>
      </c>
      <c r="B109" s="2">
        <f t="shared" si="16"/>
        <v>0.6930866435053822</v>
      </c>
      <c r="C109" s="2">
        <f t="shared" si="17"/>
        <v>0.44282105184188914</v>
      </c>
      <c r="D109" s="3">
        <f t="shared" si="15"/>
        <v>87.09069259760743</v>
      </c>
      <c r="E109" s="8">
        <f t="shared" si="18"/>
        <v>8.904978793211393</v>
      </c>
    </row>
    <row r="110" spans="1:5" ht="12.75">
      <c r="A110">
        <f t="shared" si="19"/>
        <v>9.199999999999983</v>
      </c>
      <c r="B110" s="2">
        <f t="shared" si="16"/>
        <v>0.6992637421606684</v>
      </c>
      <c r="C110" s="2">
        <f t="shared" si="17"/>
        <v>0.4300755776498304</v>
      </c>
      <c r="D110" s="3">
        <f t="shared" si="15"/>
        <v>86.46729829620213</v>
      </c>
      <c r="E110" s="8">
        <f t="shared" si="18"/>
        <v>8.841237044601446</v>
      </c>
    </row>
    <row r="111" spans="1:5" ht="12.75">
      <c r="A111">
        <f t="shared" si="19"/>
        <v>9.299999999999983</v>
      </c>
      <c r="B111" s="2">
        <f t="shared" si="16"/>
        <v>0.7054515175981401</v>
      </c>
      <c r="C111" s="2">
        <f t="shared" si="17"/>
        <v>0.41753185733402765</v>
      </c>
      <c r="D111" s="3">
        <f t="shared" si="15"/>
        <v>85.86022187632082</v>
      </c>
      <c r="E111" s="8">
        <f t="shared" si="18"/>
        <v>8.779163791034849</v>
      </c>
    </row>
    <row r="112" spans="1:5" ht="12.75">
      <c r="A112">
        <f t="shared" si="19"/>
        <v>9.399999999999983</v>
      </c>
      <c r="B112" s="2">
        <f t="shared" si="16"/>
        <v>0.7116504501167299</v>
      </c>
      <c r="C112" s="2">
        <f t="shared" si="17"/>
        <v>0.40518424436599876</v>
      </c>
      <c r="D112" s="3">
        <f t="shared" si="15"/>
        <v>85.26892608644717</v>
      </c>
      <c r="E112" s="8">
        <f t="shared" si="18"/>
        <v>8.718704098818728</v>
      </c>
    </row>
    <row r="113" spans="1:5" ht="12.75">
      <c r="A113">
        <f t="shared" si="19"/>
        <v>9.499999999999982</v>
      </c>
      <c r="B113" s="2">
        <f t="shared" si="16"/>
        <v>0.7178610142122489</v>
      </c>
      <c r="C113" s="2">
        <f t="shared" si="17"/>
        <v>0.3930273133683946</v>
      </c>
      <c r="D113" s="3">
        <f t="shared" si="15"/>
        <v>84.69289623202003</v>
      </c>
      <c r="E113" s="8">
        <f t="shared" si="18"/>
        <v>8.659805340697345</v>
      </c>
    </row>
    <row r="114" spans="1:5" ht="12.75">
      <c r="A114">
        <f t="shared" si="19"/>
        <v>9.599999999999982</v>
      </c>
      <c r="B114" s="2">
        <f t="shared" si="16"/>
        <v>0.7240836788071366</v>
      </c>
      <c r="C114" s="2">
        <f t="shared" si="17"/>
        <v>0.3810558493010241</v>
      </c>
      <c r="D114" s="3">
        <f t="shared" si="15"/>
        <v>84.13163900326168</v>
      </c>
      <c r="E114" s="8">
        <f t="shared" si="18"/>
        <v>8.602417075998128</v>
      </c>
    </row>
    <row r="115" spans="1:5" ht="12.75">
      <c r="A115">
        <f t="shared" si="19"/>
        <v>9.699999999999982</v>
      </c>
      <c r="B115" s="2">
        <f t="shared" si="16"/>
        <v>0.7303189074704658</v>
      </c>
      <c r="C115" s="2">
        <f t="shared" si="17"/>
        <v>0.369264837279925</v>
      </c>
      <c r="D115" s="3">
        <f aca="true" t="shared" si="20" ref="D115:D146">SQRT(Omega_l)*B$2/TANH(1.5*SQRT(Omega_l)*H0*A115)</f>
        <v>83.58468137550028</v>
      </c>
      <c r="E115" s="8">
        <f t="shared" si="18"/>
        <v>8.546490938190212</v>
      </c>
    </row>
    <row r="116" spans="1:5" ht="12.75">
      <c r="A116">
        <f t="shared" si="19"/>
        <v>9.799999999999981</v>
      </c>
      <c r="B116" s="2">
        <f t="shared" si="16"/>
        <v>0.7365671586287318</v>
      </c>
      <c r="C116" s="2">
        <f t="shared" si="17"/>
        <v>0.35764945298633943</v>
      </c>
      <c r="D116" s="3">
        <f t="shared" si="20"/>
        <v>83.05156957680802</v>
      </c>
      <c r="E116" s="8">
        <f t="shared" si="18"/>
        <v>8.491980529325973</v>
      </c>
    </row>
    <row r="117" spans="1:5" ht="12.75">
      <c r="A117">
        <f t="shared" si="19"/>
        <v>9.89999999999998</v>
      </c>
      <c r="B117" s="2">
        <f t="shared" si="16"/>
        <v>0.742828885767927</v>
      </c>
      <c r="C117" s="2">
        <f t="shared" si="17"/>
        <v>0.34620505362579257</v>
      </c>
      <c r="D117" s="3">
        <f t="shared" si="20"/>
        <v>82.53186811819434</v>
      </c>
      <c r="E117" s="8">
        <f t="shared" si="18"/>
        <v>8.438841320878767</v>
      </c>
    </row>
    <row r="118" spans="1:5" ht="12.75">
      <c r="A118">
        <f t="shared" si="19"/>
        <v>9.99999999999998</v>
      </c>
      <c r="B118" s="2">
        <f t="shared" si="16"/>
        <v>0.7491045376273642</v>
      </c>
      <c r="C118" s="2">
        <f t="shared" si="17"/>
        <v>0.33492716940054335</v>
      </c>
      <c r="D118" s="3">
        <f t="shared" si="20"/>
        <v>82.02515888197466</v>
      </c>
      <c r="E118" s="8">
        <f t="shared" si="18"/>
        <v>8.387030560529105</v>
      </c>
    </row>
    <row r="119" spans="1:5" ht="12.75">
      <c r="A119">
        <f t="shared" si="19"/>
        <v>10.09999999999998</v>
      </c>
      <c r="B119" s="2">
        <f t="shared" si="16"/>
        <v>0.7553945583856867</v>
      </c>
      <c r="C119" s="2">
        <f t="shared" si="17"/>
        <v>0.32381149546145327</v>
      </c>
      <c r="D119" s="3">
        <f t="shared" si="20"/>
        <v>81.53104026428237</v>
      </c>
      <c r="E119" s="8">
        <f t="shared" si="18"/>
        <v>8.33650718448695</v>
      </c>
    </row>
    <row r="120" spans="1:5" ht="12.75">
      <c r="A120">
        <f t="shared" si="19"/>
        <v>10.19999999999998</v>
      </c>
      <c r="B120" s="2">
        <f t="shared" si="16"/>
        <v>0.761699387839476</v>
      </c>
      <c r="C120" s="2">
        <f t="shared" si="17"/>
        <v>0.3128538843078925</v>
      </c>
      <c r="D120" s="3">
        <f t="shared" si="20"/>
        <v>81.0491263680074</v>
      </c>
      <c r="E120" s="8">
        <f t="shared" si="18"/>
        <v>8.287231734970083</v>
      </c>
    </row>
    <row r="121" spans="1:5" ht="12.75">
      <c r="A121">
        <f t="shared" si="19"/>
        <v>10.29999999999998</v>
      </c>
      <c r="B121" s="2">
        <f t="shared" si="16"/>
        <v>0.76801946157484</v>
      </c>
      <c r="C121" s="2">
        <f t="shared" si="17"/>
        <v>0.30205033860662733</v>
      </c>
      <c r="D121" s="3">
        <f t="shared" si="20"/>
        <v>80.57904624273363</v>
      </c>
      <c r="E121" s="8">
        <f t="shared" si="18"/>
        <v>8.2391662824881</v>
      </c>
    </row>
    <row r="122" spans="1:5" ht="12.75">
      <c r="A122">
        <f t="shared" si="19"/>
        <v>10.399999999999979</v>
      </c>
      <c r="B122" s="2">
        <f t="shared" si="16"/>
        <v>0.7743552111323436</v>
      </c>
      <c r="C122" s="2">
        <f t="shared" si="17"/>
        <v>0.2913970044027918</v>
      </c>
      <c r="D122" s="3">
        <f t="shared" si="20"/>
        <v>80.12044316851174</v>
      </c>
      <c r="E122" s="8">
        <f t="shared" si="18"/>
        <v>8.192274352608562</v>
      </c>
    </row>
    <row r="123" spans="1:5" ht="12.75">
      <c r="A123">
        <f t="shared" si="19"/>
        <v>10.499999999999979</v>
      </c>
      <c r="B123" s="2">
        <f t="shared" si="16"/>
        <v>0.7807070641656217</v>
      </c>
      <c r="C123" s="2">
        <f t="shared" si="17"/>
        <v>0.280890164698006</v>
      </c>
      <c r="D123" s="3">
        <f t="shared" si="20"/>
        <v>79.67297398054377</v>
      </c>
      <c r="E123" s="8">
        <f t="shared" si="18"/>
        <v>8.146520856906317</v>
      </c>
    </row>
    <row r="124" spans="1:5" ht="12.75">
      <c r="A124">
        <f t="shared" si="19"/>
        <v>10.599999999999978</v>
      </c>
      <c r="B124" s="2">
        <f t="shared" si="16"/>
        <v>0.7870754445939907</v>
      </c>
      <c r="C124" s="2">
        <f t="shared" si="17"/>
        <v>0.27052623337251425</v>
      </c>
      <c r="D124" s="3">
        <f t="shared" si="20"/>
        <v>79.236308432078</v>
      </c>
      <c r="E124" s="8">
        <f t="shared" si="18"/>
        <v>8.101872027819837</v>
      </c>
    </row>
    <row r="125" spans="1:5" ht="12.75">
      <c r="A125">
        <f t="shared" si="19"/>
        <v>10.699999999999978</v>
      </c>
      <c r="B125" s="2">
        <f t="shared" si="16"/>
        <v>0.7934607727493632</v>
      </c>
      <c r="C125" s="2">
        <f t="shared" si="17"/>
        <v>0.2603017494298714</v>
      </c>
      <c r="D125" s="3">
        <f t="shared" si="20"/>
        <v>78.81012859301295</v>
      </c>
      <c r="E125" s="8">
        <f t="shared" si="18"/>
        <v>8.058295357158789</v>
      </c>
    </row>
    <row r="126" spans="1:5" ht="12.75">
      <c r="A126">
        <f t="shared" si="19"/>
        <v>10.799999999999978</v>
      </c>
      <c r="B126" s="2">
        <f t="shared" si="16"/>
        <v>0.799863465517743</v>
      </c>
      <c r="C126" s="2">
        <f t="shared" si="17"/>
        <v>0.25021337154424317</v>
      </c>
      <c r="D126" s="3">
        <f t="shared" si="20"/>
        <v>78.39412828189624</v>
      </c>
      <c r="E126" s="8">
        <f t="shared" si="18"/>
        <v>8.015759538026202</v>
      </c>
    </row>
    <row r="127" spans="1:5" ht="12.75">
      <c r="A127">
        <f t="shared" si="19"/>
        <v>10.899999999999977</v>
      </c>
      <c r="B127" s="2">
        <f t="shared" si="16"/>
        <v>0.8062839364755713</v>
      </c>
      <c r="C127" s="2">
        <f t="shared" si="17"/>
        <v>0.24025787289177614</v>
      </c>
      <c r="D127" s="3">
        <f t="shared" si="20"/>
        <v>77.98801252917315</v>
      </c>
      <c r="E127" s="8">
        <f t="shared" si="18"/>
        <v>7.974234409935904</v>
      </c>
    </row>
    <row r="128" spans="1:5" ht="12.75">
      <c r="A128">
        <f t="shared" si="19"/>
        <v>10.999999999999977</v>
      </c>
      <c r="B128" s="2">
        <f t="shared" si="16"/>
        <v>0.8127225960211709</v>
      </c>
      <c r="C128" s="2">
        <f t="shared" si="17"/>
        <v>0.2304321362488002</v>
      </c>
      <c r="D128" s="3">
        <f t="shared" si="20"/>
        <v>77.59149706969505</v>
      </c>
      <c r="E128" s="8">
        <f t="shared" si="18"/>
        <v>7.933690906921785</v>
      </c>
    </row>
    <row r="129" spans="1:5" ht="12.75">
      <c r="A129">
        <f t="shared" si="19"/>
        <v>11.099999999999977</v>
      </c>
      <c r="B129" s="2">
        <f t="shared" si="16"/>
        <v>0.8191798515015275</v>
      </c>
      <c r="C129" s="2">
        <f t="shared" si="17"/>
        <v>0.220733149340814</v>
      </c>
      <c r="D129" s="3">
        <f t="shared" si="20"/>
        <v>77.20430786264299</v>
      </c>
      <c r="E129" s="8">
        <f t="shared" si="18"/>
        <v>7.894101008450203</v>
      </c>
    </row>
    <row r="130" spans="1:5" ht="12.75">
      <c r="A130">
        <f t="shared" si="19"/>
        <v>11.199999999999976</v>
      </c>
      <c r="B130" s="2">
        <f t="shared" si="16"/>
        <v>0.8256561073346295</v>
      </c>
      <c r="C130" s="2">
        <f t="shared" si="17"/>
        <v>0.21115800042730237</v>
      </c>
      <c r="D130" s="3">
        <f t="shared" si="20"/>
        <v>76.82618063715194</v>
      </c>
      <c r="E130" s="8">
        <f t="shared" si="18"/>
        <v>7.8554376929603205</v>
      </c>
    </row>
    <row r="131" spans="1:5" ht="12.75">
      <c r="A131">
        <f t="shared" si="19"/>
        <v>11.299999999999976</v>
      </c>
      <c r="B131" s="2">
        <f t="shared" si="16"/>
        <v>0.8321517651275769</v>
      </c>
      <c r="C131" s="2">
        <f t="shared" si="17"/>
        <v>0.20170387410845692</v>
      </c>
      <c r="D131" s="3">
        <f t="shared" si="20"/>
        <v>76.45686046204334</v>
      </c>
      <c r="E131" s="8">
        <f t="shared" si="18"/>
        <v>7.817674893869461</v>
      </c>
    </row>
    <row r="132" spans="1:5" ht="12.75">
      <c r="A132">
        <f t="shared" si="19"/>
        <v>11.399999999999975</v>
      </c>
      <c r="B132" s="2">
        <f t="shared" si="16"/>
        <v>0.8386672237906598</v>
      </c>
      <c r="C132" s="2">
        <f t="shared" si="17"/>
        <v>0.19236804734080137</v>
      </c>
      <c r="D132" s="3">
        <f t="shared" si="20"/>
        <v>76.09610133818543</v>
      </c>
      <c r="E132" s="8">
        <f t="shared" si="18"/>
        <v>7.780787457892171</v>
      </c>
    </row>
    <row r="133" spans="1:5" ht="12.75">
      <c r="A133">
        <f t="shared" si="19"/>
        <v>11.499999999999975</v>
      </c>
      <c r="B133" s="2">
        <f t="shared" si="16"/>
        <v>0.8452028796475923</v>
      </c>
      <c r="C133" s="2">
        <f t="shared" si="17"/>
        <v>0.1831478856495974</v>
      </c>
      <c r="D133" s="3">
        <f t="shared" si="20"/>
        <v>75.7436658121032</v>
      </c>
      <c r="E133" s="8">
        <f t="shared" si="18"/>
        <v>7.744751105532025</v>
      </c>
    </row>
    <row r="134" spans="1:5" ht="12.75">
      <c r="A134">
        <f t="shared" si="19"/>
        <v>11.599999999999975</v>
      </c>
      <c r="B134" s="2">
        <f t="shared" si="16"/>
        <v>0.8517591265420796</v>
      </c>
      <c r="C134" s="2">
        <f t="shared" si="17"/>
        <v>0.17404083952670946</v>
      </c>
      <c r="D134" s="3">
        <f t="shared" si="20"/>
        <v>75.39932460955556</v>
      </c>
      <c r="E134" s="8">
        <f t="shared" si="18"/>
        <v>7.709542393615089</v>
      </c>
    </row>
    <row r="135" spans="1:5" ht="12.75">
      <c r="A135">
        <f t="shared" si="19"/>
        <v>11.699999999999974</v>
      </c>
      <c r="B135" s="2">
        <f t="shared" si="16"/>
        <v>0.8583363559408891</v>
      </c>
      <c r="C135" s="2">
        <f t="shared" si="17"/>
        <v>0.1650444410033436</v>
      </c>
      <c r="D135" s="3">
        <f t="shared" si="20"/>
        <v>75.06285628788493</v>
      </c>
      <c r="E135" s="8">
        <f t="shared" si="18"/>
        <v>7.675138679742835</v>
      </c>
    </row>
    <row r="136" spans="1:5" ht="12.75">
      <c r="A136">
        <f t="shared" si="19"/>
        <v>11.799999999999974</v>
      </c>
      <c r="B136" s="2">
        <f t="shared" si="16"/>
        <v>0.8649349570335785</v>
      </c>
      <c r="C136" s="2">
        <f t="shared" si="17"/>
        <v>0.1561563003877735</v>
      </c>
      <c r="D136" s="3">
        <f t="shared" si="20"/>
        <v>74.7340469060247</v>
      </c>
      <c r="E136" s="8">
        <f t="shared" si="18"/>
        <v>7.641518088550583</v>
      </c>
    </row>
    <row r="137" spans="1:5" ht="12.75">
      <c r="A137">
        <f t="shared" si="19"/>
        <v>11.899999999999974</v>
      </c>
      <c r="B137" s="2">
        <f t="shared" si="16"/>
        <v>0.8715553168290409</v>
      </c>
      <c r="C137" s="2">
        <f t="shared" si="17"/>
        <v>0.14737410315879473</v>
      </c>
      <c r="D137" s="3">
        <f t="shared" si="20"/>
        <v>74.41268971112629</v>
      </c>
      <c r="E137" s="8">
        <f t="shared" si="18"/>
        <v>7.608659479665265</v>
      </c>
    </row>
    <row r="138" spans="1:5" ht="12.75">
      <c r="A138">
        <f t="shared" si="19"/>
        <v>11.999999999999973</v>
      </c>
      <c r="B138" s="2">
        <f t="shared" si="16"/>
        <v>0.8781978202489985</v>
      </c>
      <c r="C138" s="2">
        <f t="shared" si="17"/>
        <v>0.13869560700625105</v>
      </c>
      <c r="D138" s="3">
        <f t="shared" si="20"/>
        <v>74.09858484083533</v>
      </c>
      <c r="E138" s="8">
        <f t="shared" si="18"/>
        <v>7.576542417263327</v>
      </c>
    </row>
    <row r="139" spans="1:5" ht="12.75">
      <c r="A139">
        <f>A138+0.1</f>
        <v>12.099999999999973</v>
      </c>
      <c r="B139" s="2">
        <f t="shared" si="16"/>
        <v>0.8848628502185895</v>
      </c>
      <c r="C139" s="2">
        <f t="shared" si="17"/>
        <v>0.1301186390105178</v>
      </c>
      <c r="D139" s="3">
        <f t="shared" si="20"/>
        <v>73.7915390403118</v>
      </c>
      <c r="E139" s="8">
        <f t="shared" si="18"/>
        <v>7.545147141136176</v>
      </c>
    </row>
    <row r="140" spans="1:5" ht="12.75">
      <c r="A140">
        <f aca="true" t="shared" si="21" ref="A140:A149">A139+0.1</f>
        <v>12.199999999999973</v>
      </c>
      <c r="B140" s="2">
        <f t="shared" si="16"/>
        <v>0.8915507877541697</v>
      </c>
      <c r="C140" s="2">
        <f t="shared" si="17"/>
        <v>0.12164109295334202</v>
      </c>
      <c r="D140" s="3">
        <f t="shared" si="20"/>
        <v>73.49136539314766</v>
      </c>
      <c r="E140" s="8">
        <f t="shared" si="18"/>
        <v>7.514454539176653</v>
      </c>
    </row>
    <row r="141" spans="1:5" ht="12.75">
      <c r="A141">
        <f t="shared" si="21"/>
        <v>12.299999999999972</v>
      </c>
      <c r="B141" s="2">
        <f t="shared" si="16"/>
        <v>0.8982620120484556</v>
      </c>
      <c r="C141" s="2">
        <f t="shared" si="17"/>
        <v>0.113260926752913</v>
      </c>
      <c r="D141" s="3">
        <f t="shared" si="20"/>
        <v>73.19788306539083</v>
      </c>
      <c r="E141" s="8">
        <f t="shared" si="18"/>
        <v>7.484446121205606</v>
      </c>
    </row>
    <row r="142" spans="1:5" ht="12.75">
      <c r="A142">
        <f t="shared" si="21"/>
        <v>12.399999999999972</v>
      </c>
      <c r="B142" s="2">
        <f t="shared" si="16"/>
        <v>0.9049969005531202</v>
      </c>
      <c r="C142" s="2">
        <f t="shared" si="17"/>
        <v>0.1049761600164767</v>
      </c>
      <c r="D142" s="3">
        <f t="shared" si="20"/>
        <v>72.9109170619355</v>
      </c>
      <c r="E142" s="8">
        <f t="shared" si="18"/>
        <v>7.455103994062935</v>
      </c>
    </row>
    <row r="143" spans="1:5" ht="12.75">
      <c r="A143">
        <f t="shared" si="21"/>
        <v>12.499999999999972</v>
      </c>
      <c r="B143" s="2">
        <f t="shared" si="16"/>
        <v>0.9117558290589535</v>
      </c>
      <c r="C143" s="2">
        <f t="shared" si="17"/>
        <v>0.09678487170422101</v>
      </c>
      <c r="D143" s="3">
        <f t="shared" si="20"/>
        <v>72.63029799458592</v>
      </c>
      <c r="E143" s="8">
        <f t="shared" si="18"/>
        <v>7.426410837892221</v>
      </c>
    </row>
    <row r="144" spans="1:5" ht="12.75">
      <c r="A144">
        <f t="shared" si="21"/>
        <v>12.599999999999971</v>
      </c>
      <c r="B144" s="2">
        <f t="shared" si="16"/>
        <v>0.9185391717736916</v>
      </c>
      <c r="C144" s="2">
        <f t="shared" si="17"/>
        <v>0.08868519789853724</v>
      </c>
      <c r="D144" s="3">
        <f t="shared" si="20"/>
        <v>72.35586186114473</v>
      </c>
      <c r="E144" s="8">
        <f t="shared" si="18"/>
        <v>7.398349883552631</v>
      </c>
    </row>
    <row r="145" spans="1:5" ht="12.75">
      <c r="A145">
        <f t="shared" si="21"/>
        <v>12.69999999999997</v>
      </c>
      <c r="B145" s="2">
        <f t="shared" si="16"/>
        <v>0.9253473013976123</v>
      </c>
      <c r="C145" s="2">
        <f t="shared" si="17"/>
        <v>0.08067532967312352</v>
      </c>
      <c r="D145" s="3">
        <f t="shared" si="20"/>
        <v>72.08744983491839</v>
      </c>
      <c r="E145" s="8">
        <f t="shared" si="18"/>
        <v>7.37090489109595</v>
      </c>
    </row>
    <row r="146" spans="1:5" ht="12.75">
      <c r="A146">
        <f t="shared" si="21"/>
        <v>12.79999999999997</v>
      </c>
      <c r="B146" s="2">
        <f t="shared" si="16"/>
        <v>0.9321805891969925</v>
      </c>
      <c r="C146" s="2">
        <f t="shared" si="17"/>
        <v>0.07275351105672456</v>
      </c>
      <c r="D146" s="3">
        <f t="shared" si="20"/>
        <v>71.82490806406943</v>
      </c>
      <c r="E146" s="8">
        <f t="shared" si="18"/>
        <v>7.344060129250453</v>
      </c>
    </row>
    <row r="147" spans="1:5" ht="12.75">
      <c r="A147">
        <f t="shared" si="21"/>
        <v>12.89999999999997</v>
      </c>
      <c r="B147" s="2">
        <f t="shared" si="16"/>
        <v>0.9390394050755151</v>
      </c>
      <c r="C147" s="2">
        <f t="shared" si="17"/>
        <v>0.0649180370866147</v>
      </c>
      <c r="D147" s="3">
        <f aca="true" t="shared" si="22" ref="D147:D158">SQRT(Omega_l)*B$2/TANH(1.5*SQRT(Omega_l)*H0*A147)</f>
        <v>71.56808748028132</v>
      </c>
      <c r="E147" s="8">
        <f t="shared" si="18"/>
        <v>7.317800355856987</v>
      </c>
    </row>
    <row r="148" spans="1:5" ht="12.75">
      <c r="A148">
        <f t="shared" si="21"/>
        <v>12.99999999999997</v>
      </c>
      <c r="B148" s="2">
        <f aca="true" t="shared" si="23" ref="B148:B158">a_eq*(SINH(1.5*SQRT(Omega_l)*H0*A148))^(2/3)</f>
        <v>0.9459241176437132</v>
      </c>
      <c r="C148" s="2">
        <f aca="true" t="shared" si="24" ref="C148:C158">1/B148-1</f>
        <v>0.05716725194721661</v>
      </c>
      <c r="D148" s="3">
        <f t="shared" si="22"/>
        <v>71.31684361623387</v>
      </c>
      <c r="E148" s="8">
        <f aca="true" t="shared" si="25" ref="E148:E158">D148/978*100</f>
        <v>7.292110799205917</v>
      </c>
    </row>
    <row r="149" spans="1:5" ht="12.75">
      <c r="A149">
        <f t="shared" si="21"/>
        <v>13.09999999999997</v>
      </c>
      <c r="B149" s="2">
        <f t="shared" si="23"/>
        <v>0.95283509428653</v>
      </c>
      <c r="C149" s="2">
        <f t="shared" si="24"/>
        <v>0.04949954718952321</v>
      </c>
      <c r="D149" s="3">
        <f t="shared" si="22"/>
        <v>71.07103643141889</v>
      </c>
      <c r="E149" s="8">
        <f t="shared" si="25"/>
        <v>7.266977140226881</v>
      </c>
    </row>
    <row r="150" spans="1:5" ht="12.75">
      <c r="A150">
        <f>A149+0.1</f>
        <v>13.199999999999969</v>
      </c>
      <c r="B150" s="2">
        <f t="shared" si="23"/>
        <v>0.959772701229074</v>
      </c>
      <c r="C150" s="2">
        <f t="shared" si="24"/>
        <v>0.041913360027235</v>
      </c>
      <c r="D150" s="3">
        <f t="shared" si="22"/>
        <v>70.83053014585302</v>
      </c>
      <c r="E150" s="8">
        <f t="shared" si="25"/>
        <v>7.242385495485994</v>
      </c>
    </row>
    <row r="151" spans="1:5" ht="12.75">
      <c r="A151">
        <f aca="true" t="shared" si="26" ref="A151:A158">A150+0.1</f>
        <v>13.299999999999969</v>
      </c>
      <c r="B151" s="2">
        <f t="shared" si="23"/>
        <v>0.9667373036006391</v>
      </c>
      <c r="C151" s="2">
        <f t="shared" si="24"/>
        <v>0.03440717170577057</v>
      </c>
      <c r="D151" s="3">
        <f t="shared" si="22"/>
        <v>70.59519308127224</v>
      </c>
      <c r="E151" s="8">
        <f t="shared" si="25"/>
        <v>7.218322400948082</v>
      </c>
    </row>
    <row r="152" spans="1:5" ht="12.75">
      <c r="A152">
        <f t="shared" si="26"/>
        <v>13.399999999999968</v>
      </c>
      <c r="B152" s="2">
        <f t="shared" si="23"/>
        <v>0.9737292654970653</v>
      </c>
      <c r="C152" s="2">
        <f t="shared" si="24"/>
        <v>0.026979505940518456</v>
      </c>
      <c r="D152" s="3">
        <f t="shared" si="22"/>
        <v>70.36489750941723</v>
      </c>
      <c r="E152" s="8">
        <f t="shared" si="25"/>
        <v>7.194774796463929</v>
      </c>
    </row>
    <row r="153" spans="1:5" ht="12.75">
      <c r="A153">
        <f t="shared" si="26"/>
        <v>13.499999999999968</v>
      </c>
      <c r="B153" s="2">
        <f t="shared" si="23"/>
        <v>0.9807489500415021</v>
      </c>
      <c r="C153" s="2">
        <f t="shared" si="24"/>
        <v>0.019628927420909603</v>
      </c>
      <c r="D153" s="3">
        <f t="shared" si="22"/>
        <v>70.1395195070414</v>
      </c>
      <c r="E153" s="8">
        <f t="shared" si="25"/>
        <v>7.171730010944928</v>
      </c>
    </row>
    <row r="154" spans="1:5" ht="12.75">
      <c r="A154">
        <f t="shared" si="26"/>
        <v>13.599999999999968</v>
      </c>
      <c r="B154" s="2">
        <f t="shared" si="23"/>
        <v>0.9877967194436403</v>
      </c>
      <c r="C154" s="2">
        <f t="shared" si="24"/>
        <v>0.012354040377085873</v>
      </c>
      <c r="D154" s="3">
        <f t="shared" si="22"/>
        <v>69.91893881729585</v>
      </c>
      <c r="E154" s="8">
        <f t="shared" si="25"/>
        <v>7.1491757481897595</v>
      </c>
    </row>
    <row r="155" spans="1:5" ht="12.75">
      <c r="A155">
        <f t="shared" si="26"/>
        <v>13.699999999999967</v>
      </c>
      <c r="B155" s="2">
        <f t="shared" si="23"/>
        <v>0.9948729350574733</v>
      </c>
      <c r="C155" s="2">
        <f t="shared" si="24"/>
        <v>0.005153487206112972</v>
      </c>
      <c r="D155" s="3">
        <f t="shared" si="22"/>
        <v>69.7030387171651</v>
      </c>
      <c r="E155" s="8">
        <f t="shared" si="25"/>
        <v>7.127100073329765</v>
      </c>
    </row>
    <row r="156" spans="1:5" ht="12.75">
      <c r="A156">
        <f t="shared" si="26"/>
        <v>13.799999999999967</v>
      </c>
      <c r="B156" s="2">
        <f t="shared" si="23"/>
        <v>1.0019779574376433</v>
      </c>
      <c r="C156" s="2">
        <f t="shared" si="24"/>
        <v>-0.001974052845135965</v>
      </c>
      <c r="D156" s="3">
        <f t="shared" si="22"/>
        <v>69.49170589064667</v>
      </c>
      <c r="E156" s="8">
        <f t="shared" si="25"/>
        <v>7.105491399861623</v>
      </c>
    </row>
    <row r="157" spans="1:5" ht="12.75">
      <c r="A157">
        <f t="shared" si="26"/>
        <v>13.899999999999967</v>
      </c>
      <c r="B157" s="2">
        <f t="shared" si="23"/>
        <v>1.0091121463944333</v>
      </c>
      <c r="C157" s="2">
        <f t="shared" si="24"/>
        <v>-0.00902986494314928</v>
      </c>
      <c r="D157" s="3">
        <f t="shared" si="22"/>
        <v>69.28483030738504</v>
      </c>
      <c r="E157" s="8">
        <f t="shared" si="25"/>
        <v>7.084338477237734</v>
      </c>
    </row>
    <row r="158" spans="1:5" ht="12.75">
      <c r="A158">
        <f t="shared" si="26"/>
        <v>13.999999999999966</v>
      </c>
      <c r="B158" s="2">
        <f t="shared" si="23"/>
        <v>1.0162758610474507</v>
      </c>
      <c r="C158" s="2">
        <f t="shared" si="24"/>
        <v>-0.01601519987956379</v>
      </c>
      <c r="D158" s="3">
        <f t="shared" si="22"/>
        <v>69.0823051064875</v>
      </c>
      <c r="E158" s="8">
        <f t="shared" si="25"/>
        <v>7.063630378986452</v>
      </c>
    </row>
    <row r="159" ht="12.75">
      <c r="F159" s="6"/>
    </row>
    <row r="161" ht="12.75">
      <c r="A161" s="5" t="s">
        <v>25</v>
      </c>
    </row>
    <row r="162" spans="1:6" ht="12.75">
      <c r="A162" t="s">
        <v>22</v>
      </c>
      <c r="B162" t="s">
        <v>23</v>
      </c>
      <c r="C162" t="s">
        <v>24</v>
      </c>
      <c r="D162" t="s">
        <v>5</v>
      </c>
      <c r="E162" t="s">
        <v>6</v>
      </c>
      <c r="F162" t="s">
        <v>26</v>
      </c>
    </row>
    <row r="163" spans="1:6" ht="12.75">
      <c r="A163">
        <v>-2</v>
      </c>
      <c r="B163">
        <f aca="true" t="shared" si="27" ref="B163:B203">ACOS(A163^2/2-1)</f>
        <v>0</v>
      </c>
      <c r="C163">
        <f>-COS(B163/3)+SQRT(3)*SIN(B163/3)</f>
        <v>-1</v>
      </c>
      <c r="D163">
        <f>eta*(C163+1)</f>
        <v>0</v>
      </c>
      <c r="F163" s="3">
        <f aca="true" t="shared" si="28" ref="F163:F194">(A163+2)*t_ch</f>
        <v>0</v>
      </c>
    </row>
    <row r="164" spans="1:6" ht="12.75">
      <c r="A164">
        <f>A163+0.1</f>
        <v>-1.9</v>
      </c>
      <c r="B164">
        <f t="shared" si="27"/>
        <v>0.6351208585830427</v>
      </c>
      <c r="C164">
        <f aca="true" t="shared" si="29" ref="C164:C183">-COS(B164/3)+SQRT(3)*SIN(B164/3)</f>
        <v>-0.6137194715370249</v>
      </c>
      <c r="D164">
        <f aca="true" t="shared" si="30" ref="D164:D227">eta*(C164+1)</f>
        <v>0.00011714560458307535</v>
      </c>
      <c r="E164" s="3">
        <f>1/D164-1</f>
        <v>8535.385155542364</v>
      </c>
      <c r="F164" s="3">
        <f t="shared" si="28"/>
        <v>9298.454655073845</v>
      </c>
    </row>
    <row r="165" spans="1:6" ht="12.75">
      <c r="A165">
        <f aca="true" t="shared" si="31" ref="A165:A199">A164+0.1</f>
        <v>-1.7999999999999998</v>
      </c>
      <c r="B165">
        <f t="shared" si="27"/>
        <v>0.9020536235925253</v>
      </c>
      <c r="C165">
        <f t="shared" si="29"/>
        <v>-0.442145372576617</v>
      </c>
      <c r="D165">
        <f t="shared" si="30"/>
        <v>0.00016917813035777248</v>
      </c>
      <c r="E165" s="3">
        <f aca="true" t="shared" si="32" ref="E165:E228">1/D165-1</f>
        <v>5909.929491212795</v>
      </c>
      <c r="F165" s="3">
        <f t="shared" si="28"/>
        <v>18596.90931014769</v>
      </c>
    </row>
    <row r="166" spans="1:6" ht="12.75">
      <c r="A166">
        <f t="shared" si="31"/>
        <v>-1.6999999999999997</v>
      </c>
      <c r="B166">
        <f t="shared" si="27"/>
        <v>1.1096220659601435</v>
      </c>
      <c r="C166">
        <f t="shared" si="29"/>
        <v>-0.30624003193150506</v>
      </c>
      <c r="D166">
        <f t="shared" si="30"/>
        <v>0.00021039354796965564</v>
      </c>
      <c r="E166" s="3">
        <f t="shared" si="32"/>
        <v>4751.99746427693</v>
      </c>
      <c r="F166" s="3">
        <f t="shared" si="28"/>
        <v>27895.363965221535</v>
      </c>
    </row>
    <row r="167" spans="1:6" ht="12.75">
      <c r="A167">
        <f t="shared" si="31"/>
        <v>-1.5999999999999996</v>
      </c>
      <c r="B167">
        <f t="shared" si="27"/>
        <v>1.2870022175865694</v>
      </c>
      <c r="C167">
        <f t="shared" si="29"/>
        <v>-0.18891401976363276</v>
      </c>
      <c r="D167">
        <f t="shared" si="30"/>
        <v>0.0002459744939816523</v>
      </c>
      <c r="E167" s="3">
        <f t="shared" si="32"/>
        <v>4064.462169726394</v>
      </c>
      <c r="F167" s="3">
        <f t="shared" si="28"/>
        <v>37193.81862029538</v>
      </c>
    </row>
    <row r="168" spans="1:6" ht="12.75">
      <c r="A168">
        <f t="shared" si="31"/>
        <v>-1.4999999999999996</v>
      </c>
      <c r="B168">
        <f t="shared" si="27"/>
        <v>1.4454684956268318</v>
      </c>
      <c r="C168">
        <f t="shared" si="29"/>
        <v>-0.08352758669656424</v>
      </c>
      <c r="D168">
        <f t="shared" si="30"/>
        <v>0.0002779345761157919</v>
      </c>
      <c r="E168" s="3">
        <f t="shared" si="32"/>
        <v>3596.9690399635065</v>
      </c>
      <c r="F168" s="3">
        <f t="shared" si="28"/>
        <v>46492.273275369225</v>
      </c>
    </row>
    <row r="169" spans="1:6" ht="12.75">
      <c r="A169">
        <f t="shared" si="31"/>
        <v>-1.3999999999999995</v>
      </c>
      <c r="B169">
        <f t="shared" si="27"/>
        <v>1.5907976603682878</v>
      </c>
      <c r="C169">
        <f t="shared" si="29"/>
        <v>0.01333412359729036</v>
      </c>
      <c r="D169">
        <f t="shared" si="30"/>
        <v>0.00030730940289899566</v>
      </c>
      <c r="E169" s="3">
        <f t="shared" si="32"/>
        <v>3253.049471205647</v>
      </c>
      <c r="F169" s="3">
        <f t="shared" si="28"/>
        <v>55790.72793044307</v>
      </c>
    </row>
    <row r="170" spans="1:6" ht="12.75">
      <c r="A170">
        <f t="shared" si="31"/>
        <v>-1.2999999999999994</v>
      </c>
      <c r="B170">
        <f t="shared" si="27"/>
        <v>1.7264237801390827</v>
      </c>
      <c r="C170">
        <f t="shared" si="29"/>
        <v>0.10370510747793982</v>
      </c>
      <c r="D170">
        <f t="shared" si="30"/>
        <v>0.0003347158155017493</v>
      </c>
      <c r="E170" s="3">
        <f t="shared" si="32"/>
        <v>2986.6090512812166</v>
      </c>
      <c r="F170" s="3">
        <f t="shared" si="28"/>
        <v>65089.182585516915</v>
      </c>
    </row>
    <row r="171" spans="1:6" ht="12.75">
      <c r="A171">
        <f t="shared" si="31"/>
        <v>-1.1999999999999993</v>
      </c>
      <c r="B171">
        <f t="shared" si="27"/>
        <v>1.8545904360032253</v>
      </c>
      <c r="C171">
        <f t="shared" si="29"/>
        <v>0.18891401976363376</v>
      </c>
      <c r="D171">
        <f t="shared" si="30"/>
        <v>0.00036055674925342465</v>
      </c>
      <c r="E171" s="3">
        <f t="shared" si="32"/>
        <v>2772.4885065128256</v>
      </c>
      <c r="F171" s="3">
        <f t="shared" si="28"/>
        <v>74387.63724059076</v>
      </c>
    </row>
    <row r="172" spans="1:6" ht="12.75">
      <c r="A172">
        <f t="shared" si="31"/>
        <v>-1.0999999999999992</v>
      </c>
      <c r="B172">
        <f t="shared" si="27"/>
        <v>1.9768641778523073</v>
      </c>
      <c r="C172">
        <f t="shared" si="29"/>
        <v>0.26988602830333097</v>
      </c>
      <c r="D172">
        <f t="shared" si="30"/>
        <v>0.0003851127757568365</v>
      </c>
      <c r="E172" s="3">
        <f t="shared" si="32"/>
        <v>2595.641978534123</v>
      </c>
      <c r="F172" s="3">
        <f t="shared" si="28"/>
        <v>83686.0918956646</v>
      </c>
    </row>
    <row r="173" spans="1:6" ht="12.75">
      <c r="A173">
        <f t="shared" si="31"/>
        <v>-0.9999999999999992</v>
      </c>
      <c r="B173">
        <f t="shared" si="27"/>
        <v>2.0943951023931966</v>
      </c>
      <c r="C173">
        <f t="shared" si="29"/>
        <v>0.3472963553338614</v>
      </c>
      <c r="D173">
        <f t="shared" si="30"/>
        <v>0.00040858866670336725</v>
      </c>
      <c r="E173" s="3">
        <f t="shared" si="32"/>
        <v>2446.4491866559615</v>
      </c>
      <c r="F173" s="3">
        <f t="shared" si="28"/>
        <v>92984.54655073845</v>
      </c>
    </row>
    <row r="174" spans="1:6" ht="12.75">
      <c r="A174">
        <f t="shared" si="31"/>
        <v>-0.8999999999999992</v>
      </c>
      <c r="B174">
        <f t="shared" si="27"/>
        <v>2.2080619754952013</v>
      </c>
      <c r="C174">
        <f t="shared" si="29"/>
        <v>0.4216559250328693</v>
      </c>
      <c r="D174">
        <f t="shared" si="30"/>
        <v>0.00043113936783134956</v>
      </c>
      <c r="E174" s="3">
        <f t="shared" si="32"/>
        <v>2318.4356039209433</v>
      </c>
      <c r="F174" s="3">
        <f t="shared" si="28"/>
        <v>102283.00120581227</v>
      </c>
    </row>
    <row r="175" spans="1:6" ht="12.75">
      <c r="A175">
        <f t="shared" si="31"/>
        <v>-0.7999999999999993</v>
      </c>
      <c r="B175">
        <f t="shared" si="27"/>
        <v>2.318558961454818</v>
      </c>
      <c r="C175">
        <f t="shared" si="29"/>
        <v>0.49336257365690206</v>
      </c>
      <c r="D175">
        <f t="shared" si="30"/>
        <v>0.0004528855292004272</v>
      </c>
      <c r="E175" s="3">
        <f t="shared" si="32"/>
        <v>2207.0634851935047</v>
      </c>
      <c r="F175" s="3">
        <f t="shared" si="28"/>
        <v>111581.4558608861</v>
      </c>
    </row>
    <row r="176" spans="1:6" ht="12.75">
      <c r="A176">
        <f t="shared" si="31"/>
        <v>-0.6999999999999993</v>
      </c>
      <c r="B176">
        <f t="shared" si="27"/>
        <v>2.4264504462987735</v>
      </c>
      <c r="C176">
        <f t="shared" si="29"/>
        <v>0.5627333781567456</v>
      </c>
      <c r="D176">
        <f t="shared" si="30"/>
        <v>0.000473923309349181</v>
      </c>
      <c r="E176" s="3">
        <f t="shared" si="32"/>
        <v>2109.046035450879</v>
      </c>
      <c r="F176" s="3">
        <f t="shared" si="28"/>
        <v>120879.91051595994</v>
      </c>
    </row>
    <row r="177" spans="1:6" ht="12.75">
      <c r="A177">
        <f t="shared" si="31"/>
        <v>-0.5999999999999993</v>
      </c>
      <c r="B177">
        <f t="shared" si="27"/>
        <v>2.532207345558999</v>
      </c>
      <c r="C177">
        <f t="shared" si="29"/>
        <v>0.630025977602088</v>
      </c>
      <c r="D177">
        <f t="shared" si="30"/>
        <v>0.0004943308413502328</v>
      </c>
      <c r="E177" s="3">
        <f t="shared" si="32"/>
        <v>2021.9366981606174</v>
      </c>
      <c r="F177" s="3">
        <f t="shared" si="28"/>
        <v>130178.36517103379</v>
      </c>
    </row>
    <row r="178" spans="1:6" ht="12.75">
      <c r="A178">
        <f t="shared" si="31"/>
        <v>-0.49999999999999933</v>
      </c>
      <c r="B178">
        <f t="shared" si="27"/>
        <v>2.636232143305637</v>
      </c>
      <c r="C178">
        <f t="shared" si="29"/>
        <v>0.6954531510157722</v>
      </c>
      <c r="D178">
        <f t="shared" si="30"/>
        <v>0.0005141726537662122</v>
      </c>
      <c r="E178" s="3">
        <f t="shared" si="32"/>
        <v>1943.8720049096337</v>
      </c>
      <c r="F178" s="3">
        <f t="shared" si="28"/>
        <v>139476.81982610762</v>
      </c>
    </row>
    <row r="179" spans="1:6" ht="12.75">
      <c r="A179">
        <f t="shared" si="31"/>
        <v>-0.39999999999999936</v>
      </c>
      <c r="B179">
        <f t="shared" si="27"/>
        <v>2.7388768120091322</v>
      </c>
      <c r="C179">
        <f t="shared" si="29"/>
        <v>0.7591930902700211</v>
      </c>
      <c r="D179">
        <f t="shared" si="30"/>
        <v>0.0005335027860660161</v>
      </c>
      <c r="E179" s="3">
        <f t="shared" si="32"/>
        <v>1873.4044569549053</v>
      </c>
      <c r="F179" s="3">
        <f t="shared" si="28"/>
        <v>148775.27448118143</v>
      </c>
    </row>
    <row r="180" spans="1:6" ht="12.75">
      <c r="A180">
        <f t="shared" si="31"/>
        <v>-0.2999999999999994</v>
      </c>
      <c r="B180">
        <f t="shared" si="27"/>
        <v>2.8404561080364212</v>
      </c>
      <c r="C180">
        <f t="shared" si="29"/>
        <v>0.8213968279416001</v>
      </c>
      <c r="D180">
        <f t="shared" si="30"/>
        <v>0.0005523670412379218</v>
      </c>
      <c r="E180" s="3">
        <f t="shared" si="32"/>
        <v>1809.3904203966952</v>
      </c>
      <c r="F180" s="3">
        <f t="shared" si="28"/>
        <v>158073.72913625528</v>
      </c>
    </row>
    <row r="181" spans="1:6" ht="12.75">
      <c r="A181">
        <f t="shared" si="31"/>
        <v>-0.19999999999999937</v>
      </c>
      <c r="B181">
        <f t="shared" si="27"/>
        <v>2.9412578112666736</v>
      </c>
      <c r="C181">
        <f t="shared" si="29"/>
        <v>0.8821937284436094</v>
      </c>
      <c r="D181">
        <f t="shared" si="30"/>
        <v>0.0005708046510610833</v>
      </c>
      <c r="E181" s="3">
        <f t="shared" si="32"/>
        <v>1750.9128446852608</v>
      </c>
      <c r="F181" s="3">
        <f t="shared" si="28"/>
        <v>167372.18379132912</v>
      </c>
    </row>
    <row r="182" spans="1:6" ht="12.75">
      <c r="A182">
        <f t="shared" si="31"/>
        <v>-0.09999999999999937</v>
      </c>
      <c r="B182">
        <f t="shared" si="27"/>
        <v>3.0415509399782543</v>
      </c>
      <c r="C182">
        <f t="shared" si="29"/>
        <v>0.9416956265653685</v>
      </c>
      <c r="D182">
        <f t="shared" si="30"/>
        <v>0.000588849531182402</v>
      </c>
      <c r="E182" s="3">
        <f t="shared" si="32"/>
        <v>1697.2267065612048</v>
      </c>
      <c r="F182" s="3">
        <f t="shared" si="28"/>
        <v>176670.63844640294</v>
      </c>
    </row>
    <row r="183" spans="1:6" ht="12.75">
      <c r="A183">
        <v>0</v>
      </c>
      <c r="B183">
        <f t="shared" si="27"/>
        <v>3.141592653589793</v>
      </c>
      <c r="C183">
        <f t="shared" si="29"/>
        <v>0.9999999999999997</v>
      </c>
      <c r="D183">
        <f t="shared" si="30"/>
        <v>0.0006065312432350765</v>
      </c>
      <c r="E183" s="3">
        <f t="shared" si="32"/>
        <v>1647.7196845232006</v>
      </c>
      <c r="F183" s="3">
        <f t="shared" si="28"/>
        <v>185969.09310147673</v>
      </c>
    </row>
    <row r="184" spans="1:6" ht="12.75">
      <c r="A184">
        <f t="shared" si="31"/>
        <v>0.1</v>
      </c>
      <c r="B184">
        <f t="shared" si="27"/>
        <v>3.0415509399782543</v>
      </c>
      <c r="C184">
        <f aca="true" t="shared" si="33" ref="C184:C203">2*COS(B184/3)</f>
        <v>1.0571924382096458</v>
      </c>
      <c r="D184">
        <f t="shared" si="30"/>
        <v>0.0006238757435605475</v>
      </c>
      <c r="E184" s="3">
        <f t="shared" si="32"/>
        <v>1601.883282964101</v>
      </c>
      <c r="F184" s="3">
        <f t="shared" si="28"/>
        <v>195267.54775655057</v>
      </c>
    </row>
    <row r="185" spans="1:6" ht="12.75">
      <c r="A185">
        <f t="shared" si="31"/>
        <v>0.2</v>
      </c>
      <c r="B185">
        <f t="shared" si="27"/>
        <v>2.9412578112666736</v>
      </c>
      <c r="C185">
        <f t="shared" si="33"/>
        <v>1.1133485896687692</v>
      </c>
      <c r="D185">
        <f t="shared" si="30"/>
        <v>0.0006409059737404472</v>
      </c>
      <c r="E185" s="3">
        <f t="shared" si="32"/>
        <v>1559.2912766810596</v>
      </c>
      <c r="F185" s="3">
        <f t="shared" si="28"/>
        <v>204566.00241162442</v>
      </c>
    </row>
    <row r="186" spans="1:6" ht="12.75">
      <c r="A186">
        <f t="shared" si="31"/>
        <v>0.30000000000000004</v>
      </c>
      <c r="B186">
        <f t="shared" si="27"/>
        <v>2.8404561080364212</v>
      </c>
      <c r="C186">
        <f t="shared" si="33"/>
        <v>1.168535716323251</v>
      </c>
      <c r="D186">
        <f t="shared" si="30"/>
        <v>0.0006576423320106044</v>
      </c>
      <c r="E186" s="3">
        <f t="shared" si="32"/>
        <v>1519.583379939531</v>
      </c>
      <c r="F186" s="3">
        <f t="shared" si="28"/>
        <v>213864.45706669823</v>
      </c>
    </row>
    <row r="187" spans="1:6" ht="12.75">
      <c r="A187">
        <f t="shared" si="31"/>
        <v>0.4</v>
      </c>
      <c r="B187">
        <f t="shared" si="27"/>
        <v>2.7388768120091314</v>
      </c>
      <c r="C187">
        <f t="shared" si="33"/>
        <v>1.222813948079725</v>
      </c>
      <c r="D187">
        <f t="shared" si="30"/>
        <v>0.0006741030537045324</v>
      </c>
      <c r="E187" s="3">
        <f t="shared" si="32"/>
        <v>1482.4527072745057</v>
      </c>
      <c r="F187" s="3">
        <f t="shared" si="28"/>
        <v>223162.91172177208</v>
      </c>
    </row>
    <row r="188" spans="1:6" ht="12.75">
      <c r="A188">
        <f t="shared" si="31"/>
        <v>0.5</v>
      </c>
      <c r="B188">
        <f t="shared" si="27"/>
        <v>2.636232143305636</v>
      </c>
      <c r="C188">
        <f t="shared" si="33"/>
        <v>1.276237305265537</v>
      </c>
      <c r="D188">
        <f t="shared" si="30"/>
        <v>0.0006903045213303834</v>
      </c>
      <c r="E188" s="3">
        <f t="shared" si="32"/>
        <v>1447.6360281586433</v>
      </c>
      <c r="F188" s="3">
        <f t="shared" si="28"/>
        <v>232461.36637684592</v>
      </c>
    </row>
    <row r="189" spans="1:6" ht="12.75">
      <c r="A189">
        <f t="shared" si="31"/>
        <v>0.6</v>
      </c>
      <c r="B189">
        <f t="shared" si="27"/>
        <v>2.5322073455589984</v>
      </c>
      <c r="C189">
        <f t="shared" si="33"/>
        <v>1.3288545395174336</v>
      </c>
      <c r="D189">
        <f t="shared" si="30"/>
        <v>0.0007062615195835804</v>
      </c>
      <c r="E189" s="3">
        <f t="shared" si="32"/>
        <v>1414.9061088159115</v>
      </c>
      <c r="F189" s="3">
        <f t="shared" si="28"/>
        <v>241759.82103191974</v>
      </c>
    </row>
    <row r="190" spans="1:6" ht="12.75">
      <c r="A190">
        <f t="shared" si="31"/>
        <v>0.7</v>
      </c>
      <c r="B190">
        <f t="shared" si="27"/>
        <v>2.4264504462987726</v>
      </c>
      <c r="C190">
        <f t="shared" si="33"/>
        <v>1.3807098310708121</v>
      </c>
      <c r="D190">
        <f t="shared" si="30"/>
        <v>0.0007219874468106744</v>
      </c>
      <c r="E190" s="3">
        <f t="shared" si="32"/>
        <v>1384.065632951688</v>
      </c>
      <c r="F190" s="3">
        <f t="shared" si="28"/>
        <v>251058.27568699358</v>
      </c>
    </row>
    <row r="191" spans="1:6" ht="12.75">
      <c r="A191">
        <f t="shared" si="31"/>
        <v>0.7999999999999999</v>
      </c>
      <c r="B191">
        <f t="shared" si="27"/>
        <v>2.3185589614548174</v>
      </c>
      <c r="C191">
        <f t="shared" si="33"/>
        <v>1.4318433713717136</v>
      </c>
      <c r="D191">
        <f t="shared" si="30"/>
        <v>0.0007374944916955328</v>
      </c>
      <c r="E191" s="3">
        <f t="shared" si="32"/>
        <v>1354.9423307704378</v>
      </c>
      <c r="F191" s="3">
        <f t="shared" si="28"/>
        <v>260356.7303420674</v>
      </c>
    </row>
    <row r="192" spans="1:6" ht="12.75">
      <c r="A192">
        <f t="shared" si="31"/>
        <v>0.8999999999999999</v>
      </c>
      <c r="B192">
        <f t="shared" si="27"/>
        <v>2.2080619754952004</v>
      </c>
      <c r="C192">
        <f t="shared" si="33"/>
        <v>1.4822918532861884</v>
      </c>
      <c r="D192">
        <f t="shared" si="30"/>
        <v>0.0007527937819229872</v>
      </c>
      <c r="E192" s="3">
        <f t="shared" si="32"/>
        <v>1327.3850425086305</v>
      </c>
      <c r="F192" s="3">
        <f t="shared" si="28"/>
        <v>269655.18499714124</v>
      </c>
    </row>
    <row r="193" spans="1:6" ht="12.75">
      <c r="A193">
        <f t="shared" si="31"/>
        <v>0.9999999999999999</v>
      </c>
      <c r="B193">
        <f t="shared" si="27"/>
        <v>2.0943951023931957</v>
      </c>
      <c r="C193">
        <f t="shared" si="33"/>
        <v>1.532088886237956</v>
      </c>
      <c r="D193">
        <f t="shared" si="30"/>
        <v>0.0007678955100758139</v>
      </c>
      <c r="E193" s="3">
        <f t="shared" si="32"/>
        <v>1301.2605118517629</v>
      </c>
      <c r="F193" s="3">
        <f t="shared" si="28"/>
        <v>278953.63965221506</v>
      </c>
    </row>
    <row r="194" spans="1:6" ht="12.75">
      <c r="A194">
        <f t="shared" si="31"/>
        <v>1.0999999999999999</v>
      </c>
      <c r="B194">
        <f t="shared" si="27"/>
        <v>1.9768641778523064</v>
      </c>
      <c r="C194">
        <f t="shared" si="33"/>
        <v>1.5812653498866267</v>
      </c>
      <c r="D194">
        <f t="shared" si="30"/>
        <v>0.0007828090408931803</v>
      </c>
      <c r="E194" s="3">
        <f t="shared" si="32"/>
        <v>1276.4507546042214</v>
      </c>
      <c r="F194" s="3">
        <f t="shared" si="28"/>
        <v>288252.0943072889</v>
      </c>
    </row>
    <row r="195" spans="1:6" ht="12.75">
      <c r="A195">
        <f t="shared" si="31"/>
        <v>1.2</v>
      </c>
      <c r="B195">
        <f t="shared" si="27"/>
        <v>1.8545904360032244</v>
      </c>
      <c r="C195">
        <f t="shared" si="33"/>
        <v>1.629849697131921</v>
      </c>
      <c r="D195">
        <f t="shared" si="30"/>
        <v>0.000797543003161407</v>
      </c>
      <c r="E195" s="3">
        <f t="shared" si="32"/>
        <v>1252.8508845743327</v>
      </c>
      <c r="F195" s="3">
        <f aca="true" t="shared" si="34" ref="F195:F223">(A195+2)*t_ch</f>
        <v>297550.54896236275</v>
      </c>
    </row>
    <row r="196" spans="1:6" ht="12.75">
      <c r="A196">
        <f t="shared" si="31"/>
        <v>1.3</v>
      </c>
      <c r="B196">
        <f t="shared" si="27"/>
        <v>1.7264237801390818</v>
      </c>
      <c r="C196">
        <f t="shared" si="33"/>
        <v>1.6778682150593476</v>
      </c>
      <c r="D196">
        <f t="shared" si="30"/>
        <v>0.0008121053688498207</v>
      </c>
      <c r="E196" s="3">
        <f t="shared" si="32"/>
        <v>1230.3673057183369</v>
      </c>
      <c r="F196" s="3">
        <f t="shared" si="34"/>
        <v>306849.00361743657</v>
      </c>
    </row>
    <row r="197" spans="1:6" ht="12.75">
      <c r="A197">
        <f t="shared" si="31"/>
        <v>1.4000000000000001</v>
      </c>
      <c r="B197">
        <f t="shared" si="27"/>
        <v>1.590797660368287</v>
      </c>
      <c r="C197">
        <f t="shared" si="33"/>
        <v>1.7253452507617824</v>
      </c>
      <c r="D197">
        <f t="shared" si="30"/>
        <v>0.0008265035215946777</v>
      </c>
      <c r="E197" s="3">
        <f t="shared" si="32"/>
        <v>1208.9161998373263</v>
      </c>
      <c r="F197" s="3">
        <f t="shared" si="34"/>
        <v>316147.45827251044</v>
      </c>
    </row>
    <row r="198" spans="1:6" ht="12.75">
      <c r="A198">
        <f t="shared" si="31"/>
        <v>1.5000000000000002</v>
      </c>
      <c r="B198">
        <f t="shared" si="27"/>
        <v>1.4454684956268307</v>
      </c>
      <c r="C198">
        <f t="shared" si="33"/>
        <v>1.772303407658075</v>
      </c>
      <c r="D198">
        <f t="shared" si="30"/>
        <v>0.0008407443162358459</v>
      </c>
      <c r="E198" s="3">
        <f t="shared" si="32"/>
        <v>1188.4222544104355</v>
      </c>
      <c r="F198" s="3">
        <f t="shared" si="34"/>
        <v>325445.91292758426</v>
      </c>
    </row>
    <row r="199" spans="1:6" ht="12.75">
      <c r="A199">
        <f t="shared" si="31"/>
        <v>1.6000000000000003</v>
      </c>
      <c r="B199">
        <f t="shared" si="27"/>
        <v>1.2870022175865683</v>
      </c>
      <c r="C199">
        <f t="shared" si="33"/>
        <v>1.8187637168955542</v>
      </c>
      <c r="D199">
        <f t="shared" si="30"/>
        <v>0.000854834130797293</v>
      </c>
      <c r="E199" s="3">
        <f t="shared" si="32"/>
        <v>1168.8175867958298</v>
      </c>
      <c r="F199" s="3">
        <f t="shared" si="34"/>
        <v>334744.36758265813</v>
      </c>
    </row>
    <row r="200" spans="1:6" ht="12.75">
      <c r="A200">
        <f>A199+0.1</f>
        <v>1.7000000000000004</v>
      </c>
      <c r="B200">
        <f t="shared" si="27"/>
        <v>1.1096220659601421</v>
      </c>
      <c r="C200">
        <f t="shared" si="33"/>
        <v>1.8647457876027491</v>
      </c>
      <c r="D200">
        <f t="shared" si="30"/>
        <v>0.0008687789120535722</v>
      </c>
      <c r="E200" s="3">
        <f t="shared" si="32"/>
        <v>1150.040829980846</v>
      </c>
      <c r="F200" s="3">
        <f t="shared" si="34"/>
        <v>344042.82223773195</v>
      </c>
    </row>
    <row r="201" spans="1:6" ht="12.75">
      <c r="A201">
        <f>A200+0.1</f>
        <v>1.8000000000000005</v>
      </c>
      <c r="B201">
        <f t="shared" si="27"/>
        <v>0.9020536235925238</v>
      </c>
      <c r="C201">
        <f t="shared" si="33"/>
        <v>1.910267939103037</v>
      </c>
      <c r="D201">
        <f t="shared" si="30"/>
        <v>0.0008825842156256747</v>
      </c>
      <c r="E201" s="3">
        <f t="shared" si="32"/>
        <v>1132.0363519939997</v>
      </c>
      <c r="F201" s="3">
        <f t="shared" si="34"/>
        <v>353341.2768928058</v>
      </c>
    </row>
    <row r="202" spans="1:6" ht="12.75">
      <c r="A202">
        <f>A201+0.1</f>
        <v>1.9000000000000006</v>
      </c>
      <c r="B202">
        <f t="shared" si="27"/>
        <v>0.6351208585830409</v>
      </c>
      <c r="C202">
        <f t="shared" si="33"/>
        <v>1.955347317672676</v>
      </c>
      <c r="D202">
        <f t="shared" si="30"/>
        <v>0.0008962552413897286</v>
      </c>
      <c r="E202" s="3">
        <f t="shared" si="32"/>
        <v>1114.7535864999857</v>
      </c>
      <c r="F202" s="3">
        <f t="shared" si="34"/>
        <v>362639.73154787964</v>
      </c>
    </row>
    <row r="203" spans="1:6" ht="12.75">
      <c r="A203">
        <v>2</v>
      </c>
      <c r="B203">
        <f t="shared" si="27"/>
        <v>0</v>
      </c>
      <c r="C203">
        <f t="shared" si="33"/>
        <v>2</v>
      </c>
      <c r="D203">
        <f t="shared" si="30"/>
        <v>0.0009097968648526149</v>
      </c>
      <c r="E203" s="3">
        <f t="shared" si="32"/>
        <v>1098.1464563488003</v>
      </c>
      <c r="F203" s="3">
        <f t="shared" si="34"/>
        <v>371938.18620295345</v>
      </c>
    </row>
    <row r="204" spans="1:6" ht="12.75">
      <c r="A204">
        <f>A203+0.1</f>
        <v>2.1</v>
      </c>
      <c r="C204">
        <f aca="true" t="shared" si="35" ref="C204:C223">(A204^2/2-1+A204/2*SQRT(A204^2-4))^(1/3)+(A204^2/2-1+A204/2*SQRT(A204^2-4))^(-1/3)</f>
        <v>2.0442410851552246</v>
      </c>
      <c r="D204">
        <f t="shared" si="30"/>
        <v>0.0009232136650432485</v>
      </c>
      <c r="E204" s="3">
        <f t="shared" si="32"/>
        <v>1082.1728752121041</v>
      </c>
      <c r="F204" s="3">
        <f t="shared" si="34"/>
        <v>381236.64085802727</v>
      </c>
    </row>
    <row r="205" spans="1:6" ht="12.75">
      <c r="A205">
        <f aca="true" t="shared" si="36" ref="A205:A219">A204+0.1</f>
        <v>2.2</v>
      </c>
      <c r="C205">
        <f t="shared" si="35"/>
        <v>2.088084776596032</v>
      </c>
      <c r="D205">
        <f t="shared" si="30"/>
        <v>0.0009365099493820527</v>
      </c>
      <c r="E205" s="3">
        <f t="shared" si="32"/>
        <v>1066.7943151162897</v>
      </c>
      <c r="F205" s="3">
        <f t="shared" si="34"/>
        <v>390535.09551310114</v>
      </c>
    </row>
    <row r="206" spans="1:6" ht="12.75">
      <c r="A206">
        <f t="shared" si="36"/>
        <v>2.3000000000000003</v>
      </c>
      <c r="C206">
        <f t="shared" si="35"/>
        <v>2.1315444555001557</v>
      </c>
      <c r="D206">
        <f t="shared" si="30"/>
        <v>0.0009496897759202102</v>
      </c>
      <c r="E206" s="3">
        <f t="shared" si="32"/>
        <v>1051.975429825009</v>
      </c>
      <c r="F206" s="3">
        <f t="shared" si="34"/>
        <v>399833.550168175</v>
      </c>
    </row>
    <row r="207" spans="1:6" ht="12.75">
      <c r="A207">
        <f t="shared" si="36"/>
        <v>2.4000000000000004</v>
      </c>
      <c r="C207">
        <f t="shared" si="35"/>
        <v>2.1746327465227586</v>
      </c>
      <c r="D207">
        <f t="shared" si="30"/>
        <v>0.0009627569732816174</v>
      </c>
      <c r="E207" s="3">
        <f t="shared" si="32"/>
        <v>1037.6837257500588</v>
      </c>
      <c r="F207" s="3">
        <f t="shared" si="34"/>
        <v>409132.00482324883</v>
      </c>
    </row>
    <row r="208" spans="1:6" ht="12.75">
      <c r="A208">
        <f t="shared" si="36"/>
        <v>2.5000000000000004</v>
      </c>
      <c r="C208">
        <f t="shared" si="35"/>
        <v>2.217361576915636</v>
      </c>
      <c r="D208">
        <f t="shared" si="30"/>
        <v>0.0009757151585917036</v>
      </c>
      <c r="E208" s="3">
        <f t="shared" si="32"/>
        <v>1023.8892734672154</v>
      </c>
      <c r="F208" s="3">
        <f t="shared" si="34"/>
        <v>418430.45947832265</v>
      </c>
    </row>
    <row r="209" spans="1:6" ht="12.75">
      <c r="A209">
        <f t="shared" si="36"/>
        <v>2.6000000000000005</v>
      </c>
      <c r="C209">
        <f t="shared" si="35"/>
        <v>2.2597422298111502</v>
      </c>
      <c r="D209">
        <f t="shared" si="30"/>
        <v>0.000988567753636619</v>
      </c>
      <c r="E209" s="3">
        <f t="shared" si="32"/>
        <v>1010.5644540511519</v>
      </c>
      <c r="F209" s="3">
        <f t="shared" si="34"/>
        <v>427728.9141333965</v>
      </c>
    </row>
    <row r="210" spans="1:6" ht="12.75">
      <c r="A210">
        <f t="shared" si="36"/>
        <v>2.7000000000000006</v>
      </c>
      <c r="C210">
        <f t="shared" si="35"/>
        <v>2.301785392361324</v>
      </c>
      <c r="D210">
        <f t="shared" si="30"/>
        <v>0.0010013179994621646</v>
      </c>
      <c r="E210" s="3">
        <f t="shared" si="32"/>
        <v>997.6837353739047</v>
      </c>
      <c r="F210" s="3">
        <f t="shared" si="34"/>
        <v>437027.3687884704</v>
      </c>
    </row>
    <row r="211" spans="1:6" ht="12.75">
      <c r="A211">
        <f t="shared" si="36"/>
        <v>2.8000000000000007</v>
      </c>
      <c r="C211">
        <f t="shared" si="35"/>
        <v>2.3435011993279</v>
      </c>
      <c r="D211">
        <f t="shared" si="30"/>
        <v>0.0010139689695931604</v>
      </c>
      <c r="E211" s="3">
        <f t="shared" si="32"/>
        <v>985.2234742757806</v>
      </c>
      <c r="F211" s="3">
        <f t="shared" si="34"/>
        <v>446325.8234435442</v>
      </c>
    </row>
    <row r="212" spans="1:6" ht="12.75">
      <c r="A212">
        <f t="shared" si="36"/>
        <v>2.900000000000001</v>
      </c>
      <c r="C212">
        <f t="shared" si="35"/>
        <v>2.384899272639175</v>
      </c>
      <c r="D212">
        <f t="shared" si="30"/>
        <v>0.0010265235820296726</v>
      </c>
      <c r="E212" s="3">
        <f t="shared" si="32"/>
        <v>973.1617411484796</v>
      </c>
      <c r="F212" s="3">
        <f t="shared" si="34"/>
        <v>455624.27809861803</v>
      </c>
    </row>
    <row r="213" spans="1:6" ht="12.75">
      <c r="A213">
        <f t="shared" si="36"/>
        <v>3.000000000000001</v>
      </c>
      <c r="C213">
        <f t="shared" si="35"/>
        <v>2.4259887573616226</v>
      </c>
      <c r="D213">
        <f t="shared" si="30"/>
        <v>0.00103898461015597</v>
      </c>
      <c r="E213" s="3">
        <f t="shared" si="32"/>
        <v>961.4781639930954</v>
      </c>
      <c r="F213" s="3">
        <f t="shared" si="34"/>
        <v>464922.7327536919</v>
      </c>
    </row>
    <row r="214" spans="1:6" ht="12.75">
      <c r="A214">
        <f t="shared" si="36"/>
        <v>3.100000000000001</v>
      </c>
      <c r="C214">
        <f t="shared" si="35"/>
        <v>2.466778354476554</v>
      </c>
      <c r="D214">
        <f t="shared" si="30"/>
        <v>0.0010513546926805587</v>
      </c>
      <c r="E214" s="3">
        <f t="shared" si="32"/>
        <v>950.153789450805</v>
      </c>
      <c r="F214" s="3">
        <f t="shared" si="34"/>
        <v>474221.1874087658</v>
      </c>
    </row>
    <row r="215" spans="1:6" ht="12.75">
      <c r="A215">
        <f t="shared" si="36"/>
        <v>3.200000000000001</v>
      </c>
      <c r="C215">
        <f t="shared" si="35"/>
        <v>2.5072763508027953</v>
      </c>
      <c r="D215">
        <f t="shared" si="30"/>
        <v>0.0010636363427107011</v>
      </c>
      <c r="E215" s="3">
        <f t="shared" si="32"/>
        <v>939.1709586675813</v>
      </c>
      <c r="F215" s="3">
        <f t="shared" si="34"/>
        <v>483519.6420638396</v>
      </c>
    </row>
    <row r="216" spans="1:6" ht="12.75">
      <c r="A216">
        <f t="shared" si="36"/>
        <v>3.300000000000001</v>
      </c>
      <c r="C216">
        <f t="shared" si="35"/>
        <v>2.547490646364087</v>
      </c>
      <c r="D216">
        <f t="shared" si="30"/>
        <v>0.0010758319560520075</v>
      </c>
      <c r="E216" s="3">
        <f t="shared" si="32"/>
        <v>928.513196159102</v>
      </c>
      <c r="F216" s="3">
        <f t="shared" si="34"/>
        <v>492818.0967189134</v>
      </c>
    </row>
    <row r="217" spans="1:6" ht="12.75">
      <c r="A217">
        <f t="shared" si="36"/>
        <v>3.4000000000000012</v>
      </c>
      <c r="C217">
        <f t="shared" si="35"/>
        <v>2.5874287794636093</v>
      </c>
      <c r="D217">
        <f t="shared" si="30"/>
        <v>0.001087943818812678</v>
      </c>
      <c r="E217" s="3">
        <f t="shared" si="32"/>
        <v>918.1651100985572</v>
      </c>
      <c r="F217" s="3">
        <f t="shared" si="34"/>
        <v>502116.5513739873</v>
      </c>
    </row>
    <row r="218" spans="1:6" ht="12.75">
      <c r="A218">
        <f t="shared" si="36"/>
        <v>3.5000000000000013</v>
      </c>
      <c r="C218">
        <f t="shared" si="35"/>
        <v>2.6270979496967235</v>
      </c>
      <c r="D218">
        <f t="shared" si="30"/>
        <v>0.0010999741143824756</v>
      </c>
      <c r="E218" s="3">
        <f t="shared" si="32"/>
        <v>908.1123026666851</v>
      </c>
      <c r="F218" s="3">
        <f t="shared" si="34"/>
        <v>511415.00602906116</v>
      </c>
    </row>
    <row r="219" spans="1:6" ht="12.75">
      <c r="A219">
        <f t="shared" si="36"/>
        <v>3.6000000000000014</v>
      </c>
      <c r="C219">
        <f t="shared" si="35"/>
        <v>2.6665050391059495</v>
      </c>
      <c r="D219">
        <f t="shared" si="30"/>
        <v>0.0011119249298483023</v>
      </c>
      <c r="E219" s="3">
        <f t="shared" si="32"/>
        <v>898.3412892868838</v>
      </c>
      <c r="F219" s="3">
        <f t="shared" si="34"/>
        <v>520713.460684135</v>
      </c>
    </row>
    <row r="220" spans="1:6" ht="12.75">
      <c r="A220">
        <f>A219+0.1</f>
        <v>3.7000000000000015</v>
      </c>
      <c r="C220">
        <f t="shared" si="35"/>
        <v>2.7056566316587225</v>
      </c>
      <c r="D220">
        <f t="shared" si="30"/>
        <v>0.0011237982619011356</v>
      </c>
      <c r="E220" s="3">
        <f t="shared" si="32"/>
        <v>888.8394257242351</v>
      </c>
      <c r="F220" s="3">
        <f t="shared" si="34"/>
        <v>530011.9153392088</v>
      </c>
    </row>
    <row r="221" spans="1:6" ht="12.75">
      <c r="A221">
        <f>A220+0.1</f>
        <v>3.8000000000000016</v>
      </c>
      <c r="C221">
        <f t="shared" si="35"/>
        <v>2.7445590312080617</v>
      </c>
      <c r="D221">
        <f t="shared" si="30"/>
        <v>0.0011355960222828798</v>
      </c>
      <c r="E221" s="3">
        <f t="shared" si="32"/>
        <v>879.5948421602498</v>
      </c>
      <c r="F221" s="3">
        <f t="shared" si="34"/>
        <v>539310.3699942826</v>
      </c>
    </row>
    <row r="222" spans="1:6" ht="12.75">
      <c r="A222">
        <f>A221+0.1</f>
        <v>3.9000000000000017</v>
      </c>
      <c r="C222">
        <f t="shared" si="35"/>
        <v>2.783218278078507</v>
      </c>
      <c r="D222">
        <f t="shared" si="30"/>
        <v>0.0011473200428163113</v>
      </c>
      <c r="E222" s="3">
        <f t="shared" si="32"/>
        <v>870.5963834688299</v>
      </c>
      <c r="F222" s="3">
        <f t="shared" si="34"/>
        <v>548608.8246493565</v>
      </c>
    </row>
    <row r="223" spans="1:6" ht="12.75">
      <c r="A223">
        <f>A222+0.1</f>
        <v>4.000000000000002</v>
      </c>
      <c r="C223">
        <f t="shared" si="35"/>
        <v>2.8216401644041147</v>
      </c>
      <c r="D223">
        <f t="shared" si="30"/>
        <v>0.0011589720800565652</v>
      </c>
      <c r="E223" s="3">
        <f t="shared" si="32"/>
        <v>861.8335550164363</v>
      </c>
      <c r="F223" s="3">
        <f t="shared" si="34"/>
        <v>557907.2793044304</v>
      </c>
    </row>
    <row r="224" spans="1:6" ht="12.75">
      <c r="A224">
        <f aca="true" t="shared" si="37" ref="A224:A259">A223+0.1</f>
        <v>4.100000000000001</v>
      </c>
      <c r="C224">
        <f aca="true" t="shared" si="38" ref="C224:C259">(A224^2/2-1+A224/2*SQRT(A224^2-4))^(1/3)+(A224^2/2-1+A224/2*SQRT(A224^2-4))^(-1/3)</f>
        <v>2.8598302483316997</v>
      </c>
      <c r="D224">
        <f t="shared" si="30"/>
        <v>0.0011705538195984902</v>
      </c>
      <c r="E224" s="3">
        <f t="shared" si="32"/>
        <v>853.2964733932596</v>
      </c>
      <c r="F224" s="3">
        <f aca="true" t="shared" si="39" ref="F224:F259">(A224+2)*t_ch</f>
        <v>567205.7339595042</v>
      </c>
    </row>
    <row r="225" spans="1:6" ht="12.75">
      <c r="A225">
        <f t="shared" si="37"/>
        <v>4.200000000000001</v>
      </c>
      <c r="C225">
        <f t="shared" si="38"/>
        <v>2.89779386719056</v>
      </c>
      <c r="D225">
        <f t="shared" si="30"/>
        <v>0.0011820668800705738</v>
      </c>
      <c r="E225" s="3">
        <f t="shared" si="32"/>
        <v>844.9758215544423</v>
      </c>
      <c r="F225" s="3">
        <f t="shared" si="39"/>
        <v>576504.188614578</v>
      </c>
    </row>
    <row r="226" spans="1:6" ht="12.75">
      <c r="A226">
        <f t="shared" si="37"/>
        <v>4.300000000000001</v>
      </c>
      <c r="C226">
        <f t="shared" si="38"/>
        <v>2.9355361497193835</v>
      </c>
      <c r="D226">
        <f t="shared" si="30"/>
        <v>0.0011935128168429421</v>
      </c>
      <c r="E226" s="3">
        <f t="shared" si="32"/>
        <v>836.8628079128479</v>
      </c>
      <c r="F226" s="3">
        <f t="shared" si="39"/>
        <v>585802.6432696518</v>
      </c>
    </row>
    <row r="227" spans="1:6" ht="12.75">
      <c r="A227">
        <f t="shared" si="37"/>
        <v>4.4</v>
      </c>
      <c r="C227">
        <f t="shared" si="38"/>
        <v>2.9730620274317765</v>
      </c>
      <c r="D227">
        <f t="shared" si="30"/>
        <v>0.0012048931254741346</v>
      </c>
      <c r="E227" s="3">
        <f t="shared" si="32"/>
        <v>828.9491289789643</v>
      </c>
      <c r="F227" s="3">
        <f t="shared" si="39"/>
        <v>595101.0979247255</v>
      </c>
    </row>
    <row r="228" spans="1:6" ht="12.75">
      <c r="A228">
        <f t="shared" si="37"/>
        <v>4.5</v>
      </c>
      <c r="C228">
        <f t="shared" si="38"/>
        <v>3.0103762451936458</v>
      </c>
      <c r="D228">
        <f aca="true" t="shared" si="40" ref="D228:D291">eta*(C228+1)</f>
        <v>0.0012162092449188601</v>
      </c>
      <c r="E228" s="3">
        <f t="shared" si="32"/>
        <v>821.2269351905111</v>
      </c>
      <c r="F228" s="3">
        <f t="shared" si="39"/>
        <v>604399.5525797993</v>
      </c>
    </row>
    <row r="229" spans="1:6" ht="12.75">
      <c r="A229">
        <f t="shared" si="37"/>
        <v>4.6</v>
      </c>
      <c r="C229">
        <f t="shared" si="38"/>
        <v>3.047483371078412</v>
      </c>
      <c r="D229">
        <f t="shared" si="40"/>
        <v>0.001227462560516744</v>
      </c>
      <c r="E229" s="3">
        <f aca="true" t="shared" si="41" ref="E229:E292">1/D229-1</f>
        <v>813.6887996152115</v>
      </c>
      <c r="F229" s="3">
        <f t="shared" si="39"/>
        <v>613698.0072348731</v>
      </c>
    </row>
    <row r="230" spans="1:6" ht="12.75">
      <c r="A230">
        <f t="shared" si="37"/>
        <v>4.699999999999999</v>
      </c>
      <c r="C230">
        <f t="shared" si="38"/>
        <v>3.0843878055595852</v>
      </c>
      <c r="D230">
        <f t="shared" si="40"/>
        <v>0.0012386544067801207</v>
      </c>
      <c r="E230" s="3">
        <f t="shared" si="41"/>
        <v>806.327689245863</v>
      </c>
      <c r="F230" s="3">
        <f t="shared" si="39"/>
        <v>622996.461889947</v>
      </c>
    </row>
    <row r="231" spans="1:6" ht="12.75">
      <c r="A231">
        <f t="shared" si="37"/>
        <v>4.799999999999999</v>
      </c>
      <c r="C231">
        <f t="shared" si="38"/>
        <v>3.1210937900945233</v>
      </c>
      <c r="D231">
        <f t="shared" si="40"/>
        <v>0.0012497860699971924</v>
      </c>
      <c r="E231" s="3">
        <f t="shared" si="41"/>
        <v>799.1369386380235</v>
      </c>
      <c r="F231" s="3">
        <f t="shared" si="39"/>
        <v>632294.9165450208</v>
      </c>
    </row>
    <row r="232" spans="1:6" ht="12.75">
      <c r="A232">
        <f t="shared" si="37"/>
        <v>4.899999999999999</v>
      </c>
      <c r="C232">
        <f t="shared" si="38"/>
        <v>3.1576054151480717</v>
      </c>
      <c r="D232">
        <f t="shared" si="40"/>
        <v>0.0012608587906653233</v>
      </c>
      <c r="E232" s="3">
        <f t="shared" si="41"/>
        <v>792.1102256679555</v>
      </c>
      <c r="F232" s="3">
        <f t="shared" si="39"/>
        <v>641593.3712000946</v>
      </c>
    </row>
    <row r="233" spans="1:6" ht="12.75">
      <c r="A233">
        <f t="shared" si="37"/>
        <v>4.999999999999998</v>
      </c>
      <c r="C233">
        <f t="shared" si="38"/>
        <v>3.193926627700253</v>
      </c>
      <c r="D233">
        <f t="shared" si="40"/>
        <v>0.0012718737657678634</v>
      </c>
      <c r="E233" s="3">
        <f t="shared" si="41"/>
        <v>785.2415492124519</v>
      </c>
      <c r="F233" s="3">
        <f t="shared" si="39"/>
        <v>650891.8258551684</v>
      </c>
    </row>
    <row r="234" spans="1:6" ht="12.75">
      <c r="A234">
        <f t="shared" si="37"/>
        <v>5.099999999999998</v>
      </c>
      <c r="C234">
        <f t="shared" si="38"/>
        <v>3.230061238278119</v>
      </c>
      <c r="D234">
        <f t="shared" si="40"/>
        <v>0.0012828321509066676</v>
      </c>
      <c r="E234" s="3">
        <f t="shared" si="41"/>
        <v>778.525208573257</v>
      </c>
      <c r="F234" s="3">
        <f t="shared" si="39"/>
        <v>660190.2805102422</v>
      </c>
    </row>
    <row r="235" spans="1:6" ht="12.75">
      <c r="A235">
        <f t="shared" si="37"/>
        <v>5.1999999999999975</v>
      </c>
      <c r="C235">
        <f t="shared" si="38"/>
        <v>3.2660129275482044</v>
      </c>
      <c r="D235">
        <f t="shared" si="40"/>
        <v>0.0012937350623013605</v>
      </c>
      <c r="E235" s="3">
        <f t="shared" si="41"/>
        <v>771.9557844873973</v>
      </c>
      <c r="F235" s="3">
        <f t="shared" si="39"/>
        <v>669488.735165316</v>
      </c>
    </row>
    <row r="236" spans="1:6" ht="12.75">
      <c r="A236">
        <f t="shared" si="37"/>
        <v>5.299999999999997</v>
      </c>
      <c r="C236">
        <f t="shared" si="38"/>
        <v>3.301785252502791</v>
      </c>
      <c r="D236">
        <f t="shared" si="40"/>
        <v>0.0013045835786654179</v>
      </c>
      <c r="E236" s="3">
        <f t="shared" si="41"/>
        <v>765.5281215811368</v>
      </c>
      <c r="F236" s="3">
        <f t="shared" si="39"/>
        <v>678787.1898203898</v>
      </c>
    </row>
    <row r="237" spans="1:6" ht="12.75">
      <c r="A237">
        <f t="shared" si="37"/>
        <v>5.399999999999997</v>
      </c>
      <c r="C237">
        <f t="shared" si="38"/>
        <v>3.3373816522702566</v>
      </c>
      <c r="D237">
        <f t="shared" si="40"/>
        <v>0.0013153787429682445</v>
      </c>
      <c r="E237" s="3">
        <f t="shared" si="41"/>
        <v>759.2373121397947</v>
      </c>
      <c r="F237" s="3">
        <f t="shared" si="39"/>
        <v>688085.6444754635</v>
      </c>
    </row>
    <row r="238" spans="1:6" ht="12.75">
      <c r="A238">
        <f t="shared" si="37"/>
        <v>5.4999999999999964</v>
      </c>
      <c r="C238">
        <f t="shared" si="38"/>
        <v>3.3728054535771332</v>
      </c>
      <c r="D238">
        <f t="shared" si="40"/>
        <v>0.0013261215640916308</v>
      </c>
      <c r="E238" s="3">
        <f t="shared" si="41"/>
        <v>753.0786810785193</v>
      </c>
      <c r="F238" s="3">
        <f t="shared" si="39"/>
        <v>697384.0991305374</v>
      </c>
    </row>
    <row r="239" spans="1:6" ht="12.75">
      <c r="A239">
        <f t="shared" si="37"/>
        <v>5.599999999999996</v>
      </c>
      <c r="C239">
        <f t="shared" si="38"/>
        <v>3.408059875887137</v>
      </c>
      <c r="D239">
        <f t="shared" si="40"/>
        <v>0.0013368130183882413</v>
      </c>
      <c r="E239" s="3">
        <f t="shared" si="41"/>
        <v>747.0477720105333</v>
      </c>
      <c r="F239" s="3">
        <f t="shared" si="39"/>
        <v>706682.5537856112</v>
      </c>
    </row>
    <row r="240" spans="1:6" ht="12.75">
      <c r="A240">
        <f t="shared" si="37"/>
        <v>5.699999999999996</v>
      </c>
      <c r="C240">
        <f t="shared" si="38"/>
        <v>3.4431480362402924</v>
      </c>
      <c r="D240">
        <f t="shared" si="40"/>
        <v>0.0013474540511491568</v>
      </c>
      <c r="E240" s="3">
        <f t="shared" si="41"/>
        <v>741.1403343195001</v>
      </c>
      <c r="F240" s="3">
        <f t="shared" si="39"/>
        <v>715981.008440685</v>
      </c>
    </row>
    <row r="241" spans="1:6" ht="12.75">
      <c r="A241">
        <f t="shared" si="37"/>
        <v>5.799999999999995</v>
      </c>
      <c r="C241">
        <f t="shared" si="38"/>
        <v>3.478072953813331</v>
      </c>
      <c r="D241">
        <f t="shared" si="40"/>
        <v>0.0013580455779868858</v>
      </c>
      <c r="E241" s="3">
        <f t="shared" si="41"/>
        <v>735.3523111517077</v>
      </c>
      <c r="F241" s="3">
        <f t="shared" si="39"/>
        <v>725279.4630957588</v>
      </c>
    </row>
    <row r="242" spans="1:6" ht="12.75">
      <c r="A242">
        <f t="shared" si="37"/>
        <v>5.899999999999995</v>
      </c>
      <c r="C242">
        <f t="shared" si="38"/>
        <v>3.5128375542208046</v>
      </c>
      <c r="D242">
        <f t="shared" si="40"/>
        <v>0.0013685884861397435</v>
      </c>
      <c r="E242" s="3">
        <f t="shared" si="41"/>
        <v>729.6798282518156</v>
      </c>
      <c r="F242" s="3">
        <f t="shared" si="39"/>
        <v>734577.9177508326</v>
      </c>
    </row>
    <row r="243" spans="1:6" ht="12.75">
      <c r="A243">
        <f t="shared" si="37"/>
        <v>5.999999999999995</v>
      </c>
      <c r="C243">
        <f t="shared" si="38"/>
        <v>3.547444673574761</v>
      </c>
      <c r="D243">
        <f t="shared" si="40"/>
        <v>0.0013790836357030134</v>
      </c>
      <c r="E243" s="3">
        <f t="shared" si="41"/>
        <v>724.1191835731062</v>
      </c>
      <c r="F243" s="3">
        <f t="shared" si="39"/>
        <v>743876.3724059064</v>
      </c>
    </row>
    <row r="244" spans="1:6" ht="12.75">
      <c r="A244">
        <f t="shared" si="37"/>
        <v>6.099999999999994</v>
      </c>
      <c r="C244">
        <f t="shared" si="38"/>
        <v>3.581897062319393</v>
      </c>
      <c r="D244">
        <f t="shared" si="40"/>
        <v>0.0013895318607918634</v>
      </c>
      <c r="E244" s="3">
        <f t="shared" si="41"/>
        <v>718.666837599623</v>
      </c>
      <c r="F244" s="3">
        <f t="shared" si="39"/>
        <v>753174.8270609803</v>
      </c>
    </row>
    <row r="245" spans="1:6" ht="12.75">
      <c r="A245">
        <f t="shared" si="37"/>
        <v>6.199999999999994</v>
      </c>
      <c r="C245">
        <f t="shared" si="38"/>
        <v>3.6161973888557783</v>
      </c>
      <c r="D245">
        <f t="shared" si="40"/>
        <v>0.001399933970640605</v>
      </c>
      <c r="E245" s="3">
        <f t="shared" si="41"/>
        <v>713.3194043233364</v>
      </c>
      <c r="F245" s="3">
        <f t="shared" si="39"/>
        <v>762473.2817160541</v>
      </c>
    </row>
    <row r="246" spans="1:6" ht="12.75">
      <c r="A246">
        <f t="shared" si="37"/>
        <v>6.299999999999994</v>
      </c>
      <c r="C246">
        <f t="shared" si="38"/>
        <v>3.650348242970623</v>
      </c>
      <c r="D246">
        <f t="shared" si="40"/>
        <v>0.0014102907506425128</v>
      </c>
      <c r="E246" s="3">
        <f t="shared" si="41"/>
        <v>708.0736428246523</v>
      </c>
      <c r="F246" s="3">
        <f t="shared" si="39"/>
        <v>771771.7363711278</v>
      </c>
    </row>
    <row r="247" spans="1:6" ht="12.75">
      <c r="A247">
        <f t="shared" si="37"/>
        <v>6.399999999999993</v>
      </c>
      <c r="C247">
        <f t="shared" si="38"/>
        <v>3.6843521390818474</v>
      </c>
      <c r="D247">
        <f t="shared" si="40"/>
        <v>0.0014206029633341015</v>
      </c>
      <c r="E247" s="3">
        <f t="shared" si="41"/>
        <v>702.9264494092267</v>
      </c>
      <c r="F247" s="3">
        <f t="shared" si="39"/>
        <v>781070.1910262016</v>
      </c>
    </row>
    <row r="248" spans="1:6" ht="12.75">
      <c r="A248">
        <f t="shared" si="37"/>
        <v>6.499999999999993</v>
      </c>
      <c r="C248">
        <f t="shared" si="38"/>
        <v>3.718211519312886</v>
      </c>
      <c r="D248">
        <f t="shared" si="40"/>
        <v>0.0014308713493274522</v>
      </c>
      <c r="E248" s="3">
        <f t="shared" si="41"/>
        <v>697.8748502582198</v>
      </c>
      <c r="F248" s="3">
        <f t="shared" si="39"/>
        <v>790368.6456812754</v>
      </c>
    </row>
    <row r="249" spans="1:6" ht="12.75">
      <c r="A249">
        <f t="shared" si="37"/>
        <v>6.5999999999999925</v>
      </c>
      <c r="C249">
        <f t="shared" si="38"/>
        <v>3.751928756406644</v>
      </c>
      <c r="D249">
        <f t="shared" si="40"/>
        <v>0.0014410966281939166</v>
      </c>
      <c r="E249" s="3">
        <f t="shared" si="41"/>
        <v>692.9159945528914</v>
      </c>
      <c r="F249" s="3">
        <f t="shared" si="39"/>
        <v>799667.1003363492</v>
      </c>
    </row>
    <row r="250" spans="1:6" ht="12.75">
      <c r="A250">
        <f t="shared" si="37"/>
        <v>6.699999999999992</v>
      </c>
      <c r="C250">
        <f t="shared" si="38"/>
        <v>3.7855061564892507</v>
      </c>
      <c r="D250">
        <f t="shared" si="40"/>
        <v>0.0014512794993022692</v>
      </c>
      <c r="E250" s="3">
        <f t="shared" si="41"/>
        <v>688.047148037831</v>
      </c>
      <c r="F250" s="3">
        <f t="shared" si="39"/>
        <v>808965.554991423</v>
      </c>
    </row>
    <row r="251" spans="1:6" ht="12.75">
      <c r="A251">
        <f t="shared" si="37"/>
        <v>6.799999999999992</v>
      </c>
      <c r="C251">
        <f t="shared" si="38"/>
        <v>3.818945961693008</v>
      </c>
      <c r="D251">
        <f t="shared" si="40"/>
        <v>0.001461420642614156</v>
      </c>
      <c r="E251" s="3">
        <f t="shared" si="41"/>
        <v>683.265686990176</v>
      </c>
      <c r="F251" s="3">
        <f t="shared" si="39"/>
        <v>818264.0096464969</v>
      </c>
    </row>
    <row r="252" spans="1:6" ht="12.75">
      <c r="A252">
        <f t="shared" si="37"/>
        <v>6.8999999999999915</v>
      </c>
      <c r="C252">
        <f t="shared" si="38"/>
        <v>3.85225035264722</v>
      </c>
      <c r="D252">
        <f t="shared" si="40"/>
        <v>0.0014715207194394785</v>
      </c>
      <c r="E252" s="3">
        <f t="shared" si="41"/>
        <v>678.5690925649441</v>
      </c>
      <c r="F252" s="3">
        <f t="shared" si="39"/>
        <v>827562.4643015707</v>
      </c>
    </row>
    <row r="253" spans="1:6" ht="12.75">
      <c r="A253">
        <f t="shared" si="37"/>
        <v>6.999999999999991</v>
      </c>
      <c r="C253">
        <f t="shared" si="38"/>
        <v>3.885421450844984</v>
      </c>
      <c r="D253">
        <f t="shared" si="40"/>
        <v>0.0014815803731541598</v>
      </c>
      <c r="E253" s="3">
        <f t="shared" si="41"/>
        <v>673.9549454891092</v>
      </c>
      <c r="F253" s="3">
        <f t="shared" si="39"/>
        <v>836860.9189566445</v>
      </c>
    </row>
    <row r="254" spans="1:6" ht="12.75">
      <c r="A254">
        <f t="shared" si="37"/>
        <v>7.099999999999991</v>
      </c>
      <c r="C254">
        <f t="shared" si="38"/>
        <v>3.918461320893428</v>
      </c>
      <c r="D254">
        <f t="shared" si="40"/>
        <v>0.001491600229882564</v>
      </c>
      <c r="E254" s="3">
        <f t="shared" si="41"/>
        <v>669.420921079324</v>
      </c>
      <c r="F254" s="3">
        <f t="shared" si="39"/>
        <v>846159.3736117183</v>
      </c>
    </row>
    <row r="255" spans="1:6" ht="12.75">
      <c r="A255">
        <f t="shared" si="37"/>
        <v>7.19999999999999</v>
      </c>
      <c r="C255">
        <f t="shared" si="38"/>
        <v>3.9513719726543663</v>
      </c>
      <c r="D255">
        <f t="shared" si="40"/>
        <v>0.001501580899146683</v>
      </c>
      <c r="E255" s="3">
        <f t="shared" si="41"/>
        <v>664.9647845602451</v>
      </c>
      <c r="F255" s="3">
        <f t="shared" si="39"/>
        <v>855457.828266792</v>
      </c>
    </row>
    <row r="256" spans="1:6" ht="12.75">
      <c r="A256">
        <f t="shared" si="37"/>
        <v>7.29999999999999</v>
      </c>
      <c r="C256">
        <f t="shared" si="38"/>
        <v>3.984155363281843</v>
      </c>
      <c r="D256">
        <f t="shared" si="40"/>
        <v>0.0015115229744840557</v>
      </c>
      <c r="E256" s="3">
        <f t="shared" si="41"/>
        <v>660.5843866622938</v>
      </c>
      <c r="F256" s="3">
        <f t="shared" si="39"/>
        <v>864756.2829218658</v>
      </c>
    </row>
    <row r="257" spans="1:6" ht="12.75">
      <c r="A257">
        <f t="shared" si="37"/>
        <v>7.39999999999999</v>
      </c>
      <c r="C257">
        <f t="shared" si="38"/>
        <v>4.016813399162592</v>
      </c>
      <c r="D257">
        <f t="shared" si="40"/>
        <v>0.0015214270340362388</v>
      </c>
      <c r="E257" s="3">
        <f t="shared" si="41"/>
        <v>656.2776594793839</v>
      </c>
      <c r="F257" s="3">
        <f t="shared" si="39"/>
        <v>874054.7375769396</v>
      </c>
    </row>
    <row r="258" spans="1:6" ht="12.75">
      <c r="A258">
        <f t="shared" si="37"/>
        <v>7.499999999999989</v>
      </c>
      <c r="C258">
        <f t="shared" si="38"/>
        <v>4.049347937765026</v>
      </c>
      <c r="D258">
        <f t="shared" si="40"/>
        <v>0.0015312936411095456</v>
      </c>
      <c r="E258" s="3">
        <f t="shared" si="41"/>
        <v>652.0426125686903</v>
      </c>
      <c r="F258" s="3">
        <f t="shared" si="39"/>
        <v>883353.1922320134</v>
      </c>
    </row>
    <row r="259" spans="1:6" ht="12.75">
      <c r="A259">
        <f t="shared" si="37"/>
        <v>7.599999999999989</v>
      </c>
      <c r="C259">
        <f t="shared" si="38"/>
        <v>4.08176078940199</v>
      </c>
      <c r="D259">
        <f t="shared" si="40"/>
        <v>0.0015411233447096267</v>
      </c>
      <c r="E259" s="3">
        <f t="shared" si="41"/>
        <v>647.8773292759488</v>
      </c>
      <c r="F259" s="3">
        <f t="shared" si="39"/>
        <v>892651.6468870873</v>
      </c>
    </row>
    <row r="260" spans="1:6" ht="12.75">
      <c r="A260">
        <f aca="true" t="shared" si="42" ref="A260:A296">A259+0.1</f>
        <v>7.699999999999989</v>
      </c>
      <c r="C260">
        <f aca="true" t="shared" si="43" ref="C260:C296">(A260^2/2-1+A260/2*SQRT(A260^2-4))^(1/3)+(A260^2/2-1+A260/2*SQRT(A260^2-4))^(-1/3)</f>
        <v>4.114053718912165</v>
      </c>
      <c r="D260">
        <f t="shared" si="40"/>
        <v>0.0015509166800513811</v>
      </c>
      <c r="E260" s="3">
        <f t="shared" si="41"/>
        <v>643.7799632710576</v>
      </c>
      <c r="F260" s="3">
        <f aca="true" t="shared" si="44" ref="F260:F296">(A260+2)*t_ch</f>
        <v>901950.1015421611</v>
      </c>
    </row>
    <row r="261" spans="1:6" ht="12.75">
      <c r="A261">
        <f t="shared" si="42"/>
        <v>7.799999999999988</v>
      </c>
      <c r="C261">
        <f t="shared" si="43"/>
        <v>4.1462284472646775</v>
      </c>
      <c r="D261">
        <f t="shared" si="40"/>
        <v>0.0015606741690455813</v>
      </c>
      <c r="E261" s="3">
        <f t="shared" si="41"/>
        <v>639.7487352799224</v>
      </c>
      <c r="F261" s="3">
        <f t="shared" si="44"/>
        <v>911248.5561972349</v>
      </c>
    </row>
    <row r="262" spans="1:6" ht="12.75">
      <c r="A262">
        <f t="shared" si="42"/>
        <v>7.899999999999988</v>
      </c>
      <c r="C262">
        <f t="shared" si="43"/>
        <v>4.178286653091166</v>
      </c>
      <c r="D262">
        <f t="shared" si="40"/>
        <v>0.0015703963207634945</v>
      </c>
      <c r="E262" s="3">
        <f t="shared" si="41"/>
        <v>635.7819299995689</v>
      </c>
      <c r="F262" s="3">
        <f t="shared" si="44"/>
        <v>920547.0108523087</v>
      </c>
    </row>
    <row r="263" spans="1:6" ht="12.75">
      <c r="A263">
        <f t="shared" si="42"/>
        <v>7.999999999999988</v>
      </c>
      <c r="C263">
        <f t="shared" si="43"/>
        <v>4.210229974149298</v>
      </c>
      <c r="D263">
        <f t="shared" si="40"/>
        <v>0.0015800836318807174</v>
      </c>
      <c r="E263" s="3">
        <f t="shared" si="41"/>
        <v>631.8778931845118</v>
      </c>
      <c r="F263" s="3">
        <f t="shared" si="44"/>
        <v>929845.4655073825</v>
      </c>
    </row>
    <row r="264" spans="1:6" ht="12.75">
      <c r="A264">
        <f t="shared" si="42"/>
        <v>8.099999999999987</v>
      </c>
      <c r="C264">
        <f t="shared" si="43"/>
        <v>4.2420600087214675</v>
      </c>
      <c r="D264">
        <f t="shared" si="40"/>
        <v>0.001589736587101354</v>
      </c>
      <c r="E264" s="3">
        <f t="shared" si="41"/>
        <v>628.0350288932771</v>
      </c>
      <c r="F264" s="3">
        <f t="shared" si="44"/>
        <v>939143.9201624562</v>
      </c>
    </row>
    <row r="265" spans="1:6" ht="12.75">
      <c r="A265">
        <f t="shared" si="42"/>
        <v>8.199999999999987</v>
      </c>
      <c r="C265">
        <f t="shared" si="43"/>
        <v>4.273778316952145</v>
      </c>
      <c r="D265">
        <f t="shared" si="40"/>
        <v>0.0015993556595635871</v>
      </c>
      <c r="E265" s="3">
        <f t="shared" si="41"/>
        <v>624.2517968847955</v>
      </c>
      <c r="F265" s="3">
        <f t="shared" si="44"/>
        <v>948442.37481753</v>
      </c>
    </row>
    <row r="266" spans="1:6" ht="12.75">
      <c r="A266">
        <f t="shared" si="42"/>
        <v>8.299999999999986</v>
      </c>
      <c r="C266">
        <f t="shared" si="43"/>
        <v>4.3053864221271505</v>
      </c>
      <c r="D266">
        <f t="shared" si="40"/>
        <v>0.0016089413112276379</v>
      </c>
      <c r="E266" s="3">
        <f t="shared" si="41"/>
        <v>620.5267101551332</v>
      </c>
      <c r="F266" s="3">
        <f t="shared" si="44"/>
        <v>957740.8294726039</v>
      </c>
    </row>
    <row r="267" spans="1:6" ht="12.75">
      <c r="A267">
        <f t="shared" si="42"/>
        <v>8.399999999999986</v>
      </c>
      <c r="C267">
        <f t="shared" si="43"/>
        <v>4.336885811897933</v>
      </c>
      <c r="D267">
        <f t="shared" si="40"/>
        <v>0.0016184939932470475</v>
      </c>
      <c r="E267" s="3">
        <f t="shared" si="41"/>
        <v>616.8583326057236</v>
      </c>
      <c r="F267" s="3">
        <f t="shared" si="44"/>
        <v>967039.2841276777</v>
      </c>
    </row>
    <row r="268" spans="1:6" ht="12.75">
      <c r="A268">
        <f t="shared" si="42"/>
        <v>8.499999999999986</v>
      </c>
      <c r="C268">
        <f t="shared" si="43"/>
        <v>4.3682779394537095</v>
      </c>
      <c r="D268">
        <f t="shared" si="40"/>
        <v>0.001628014146324147</v>
      </c>
      <c r="E268" s="3">
        <f t="shared" si="41"/>
        <v>613.2452768348944</v>
      </c>
      <c r="F268" s="3">
        <f t="shared" si="44"/>
        <v>976337.7387827515</v>
      </c>
    </row>
    <row r="269" spans="1:6" ht="12.75">
      <c r="A269">
        <f t="shared" si="42"/>
        <v>8.599999999999985</v>
      </c>
      <c r="C269">
        <f t="shared" si="43"/>
        <v>4.39956422464416</v>
      </c>
      <c r="D269">
        <f t="shared" si="40"/>
        <v>0.0016375022010505324</v>
      </c>
      <c r="E269" s="3">
        <f t="shared" si="41"/>
        <v>609.6862020450748</v>
      </c>
      <c r="F269" s="3">
        <f t="shared" si="44"/>
        <v>985636.1934378253</v>
      </c>
    </row>
    <row r="270" spans="1:6" ht="12.75">
      <c r="A270">
        <f t="shared" si="42"/>
        <v>8.699999999999985</v>
      </c>
      <c r="C270">
        <f t="shared" si="43"/>
        <v>4.430746055055242</v>
      </c>
      <c r="D270">
        <f t="shared" si="40"/>
        <v>0.001646958578233322</v>
      </c>
      <c r="E270" s="3">
        <f t="shared" si="41"/>
        <v>606.1798120585954</v>
      </c>
      <c r="F270" s="3">
        <f t="shared" si="44"/>
        <v>994934.6480928991</v>
      </c>
    </row>
    <row r="271" spans="1:6" ht="12.75">
      <c r="A271">
        <f t="shared" si="42"/>
        <v>8.799999999999985</v>
      </c>
      <c r="C271">
        <f t="shared" si="43"/>
        <v>4.4618247870404595</v>
      </c>
      <c r="D271">
        <f t="shared" si="40"/>
        <v>0.0016563836892079036</v>
      </c>
      <c r="E271" s="3">
        <f t="shared" si="41"/>
        <v>602.7248534355034</v>
      </c>
      <c r="F271" s="3">
        <f t="shared" si="44"/>
        <v>1004233.1027479729</v>
      </c>
    </row>
    <row r="272" spans="1:6" ht="12.75">
      <c r="A272">
        <f t="shared" si="42"/>
        <v>8.899999999999984</v>
      </c>
      <c r="C272">
        <f t="shared" si="43"/>
        <v>4.492801746709877</v>
      </c>
      <c r="D272">
        <f t="shared" si="40"/>
        <v>0.001665777936137871</v>
      </c>
      <c r="E272" s="3">
        <f t="shared" si="41"/>
        <v>599.3201136872503</v>
      </c>
      <c r="F272" s="3">
        <f t="shared" si="44"/>
        <v>1013531.5574030468</v>
      </c>
    </row>
    <row r="273" spans="1:6" ht="12.75">
      <c r="A273">
        <f t="shared" si="42"/>
        <v>8.999999999999984</v>
      </c>
      <c r="C273">
        <f t="shared" si="43"/>
        <v>4.523678230878936</v>
      </c>
      <c r="D273">
        <f t="shared" si="40"/>
        <v>0.0016751417123027647</v>
      </c>
      <c r="E273" s="3">
        <f t="shared" si="41"/>
        <v>595.9644195805568</v>
      </c>
      <c r="F273" s="3">
        <f t="shared" si="44"/>
        <v>1022830.0120581205</v>
      </c>
    </row>
    <row r="274" spans="1:6" ht="12.75">
      <c r="A274">
        <f t="shared" si="42"/>
        <v>9.099999999999984</v>
      </c>
      <c r="C274">
        <f t="shared" si="43"/>
        <v>4.554455507979107</v>
      </c>
      <c r="D274">
        <f t="shared" si="40"/>
        <v>0.0016844754023742432</v>
      </c>
      <c r="E274" s="3">
        <f t="shared" si="41"/>
        <v>592.6566355261198</v>
      </c>
      <c r="F274" s="3">
        <f t="shared" si="44"/>
        <v>1032128.4667131943</v>
      </c>
    </row>
    <row r="275" spans="1:6" ht="12.75">
      <c r="A275">
        <f t="shared" si="42"/>
        <v>9.199999999999983</v>
      </c>
      <c r="C275">
        <f t="shared" si="43"/>
        <v>4.5851348189322</v>
      </c>
      <c r="D275">
        <f t="shared" si="40"/>
        <v>0.001693779382681231</v>
      </c>
      <c r="E275" s="3">
        <f t="shared" si="41"/>
        <v>589.39566204721</v>
      </c>
      <c r="F275" s="3">
        <f t="shared" si="44"/>
        <v>1041426.9213682681</v>
      </c>
    </row>
    <row r="276" spans="1:6" ht="12.75">
      <c r="A276">
        <f t="shared" si="42"/>
        <v>9.299999999999983</v>
      </c>
      <c r="C276">
        <f t="shared" si="43"/>
        <v>4.61571737799014</v>
      </c>
      <c r="D276">
        <f t="shared" si="40"/>
        <v>0.0017030540214645921</v>
      </c>
      <c r="E276" s="3">
        <f t="shared" si="41"/>
        <v>586.180434323522</v>
      </c>
      <c r="F276" s="3">
        <f t="shared" si="44"/>
        <v>1050725.376023342</v>
      </c>
    </row>
    <row r="277" spans="1:6" ht="12.75">
      <c r="A277">
        <f t="shared" si="42"/>
        <v>9.399999999999983</v>
      </c>
      <c r="C277">
        <f t="shared" si="43"/>
        <v>4.64620437354182</v>
      </c>
      <c r="D277">
        <f t="shared" si="40"/>
        <v>0.0017122996791218235</v>
      </c>
      <c r="E277" s="3">
        <f t="shared" si="41"/>
        <v>583.009920805956</v>
      </c>
      <c r="F277" s="3">
        <f t="shared" si="44"/>
        <v>1060023.8306784157</v>
      </c>
    </row>
    <row r="278" spans="1:6" ht="12.75">
      <c r="A278">
        <f t="shared" si="42"/>
        <v>9.499999999999982</v>
      </c>
      <c r="C278">
        <f t="shared" si="43"/>
        <v>4.676596968888637</v>
      </c>
      <c r="D278">
        <f t="shared" si="40"/>
        <v>0.0017215167084422462</v>
      </c>
      <c r="E278" s="3">
        <f t="shared" si="41"/>
        <v>579.8831218982898</v>
      </c>
      <c r="F278" s="3">
        <f t="shared" si="44"/>
        <v>1069322.2853334895</v>
      </c>
    </row>
    <row r="279" spans="1:6" ht="12.75">
      <c r="A279">
        <f t="shared" si="42"/>
        <v>9.599999999999982</v>
      </c>
      <c r="C279">
        <f t="shared" si="43"/>
        <v>4.706896302990199</v>
      </c>
      <c r="D279">
        <f t="shared" si="40"/>
        <v>0.001730705454833154</v>
      </c>
      <c r="E279" s="3">
        <f t="shared" si="41"/>
        <v>576.7990687019609</v>
      </c>
      <c r="F279" s="3">
        <f t="shared" si="44"/>
        <v>1078620.7399885633</v>
      </c>
    </row>
    <row r="280" spans="1:6" ht="12.75">
      <c r="A280">
        <f t="shared" si="42"/>
        <v>9.699999999999982</v>
      </c>
      <c r="C280">
        <f t="shared" si="43"/>
        <v>4.737103491181533</v>
      </c>
      <c r="D280">
        <f t="shared" si="40"/>
        <v>0.0017398662565373168</v>
      </c>
      <c r="E280" s="3">
        <f t="shared" si="41"/>
        <v>573.7568218204316</v>
      </c>
      <c r="F280" s="3">
        <f t="shared" si="44"/>
        <v>1087919.1946436372</v>
      </c>
    </row>
    <row r="281" spans="1:6" ht="12.75">
      <c r="A281">
        <f t="shared" si="42"/>
        <v>9.799999999999981</v>
      </c>
      <c r="C281">
        <f t="shared" si="43"/>
        <v>4.767219625863211</v>
      </c>
      <c r="D281">
        <f t="shared" si="40"/>
        <v>0.0017489994448422733</v>
      </c>
      <c r="E281" s="3">
        <f t="shared" si="41"/>
        <v>570.7554702198211</v>
      </c>
      <c r="F281" s="3">
        <f t="shared" si="44"/>
        <v>1097217.649298711</v>
      </c>
    </row>
    <row r="282" spans="1:6" ht="12.75">
      <c r="A282">
        <f t="shared" si="42"/>
        <v>9.89999999999998</v>
      </c>
      <c r="C282">
        <f t="shared" si="43"/>
        <v>4.797245777165565</v>
      </c>
      <c r="D282">
        <f t="shared" si="40"/>
        <v>0.001758105344281764</v>
      </c>
      <c r="E282" s="3">
        <f t="shared" si="41"/>
        <v>567.7941301427124</v>
      </c>
      <c r="F282" s="3">
        <f t="shared" si="44"/>
        <v>1106516.1039537848</v>
      </c>
    </row>
    <row r="283" spans="1:6" ht="12.75">
      <c r="A283">
        <f t="shared" si="42"/>
        <v>9.99999999999998</v>
      </c>
      <c r="C283">
        <f t="shared" si="43"/>
        <v>4.827182993588204</v>
      </c>
      <c r="D283">
        <f t="shared" si="40"/>
        <v>0.0017671842728296744</v>
      </c>
      <c r="E283" s="3">
        <f t="shared" si="41"/>
        <v>564.8719440722311</v>
      </c>
      <c r="F283" s="3">
        <f t="shared" si="44"/>
        <v>1115814.5586088586</v>
      </c>
    </row>
    <row r="284" spans="1:6" ht="12.75">
      <c r="A284">
        <f t="shared" si="42"/>
        <v>10.09999999999998</v>
      </c>
      <c r="C284">
        <f t="shared" si="43"/>
        <v>4.857032302615961</v>
      </c>
      <c r="D284">
        <f t="shared" si="40"/>
        <v>0.0017762365420868312</v>
      </c>
      <c r="E284" s="3">
        <f t="shared" si="41"/>
        <v>561.9880797436691</v>
      </c>
      <c r="F284" s="3">
        <f t="shared" si="44"/>
        <v>1125113.0132639324</v>
      </c>
    </row>
    <row r="285" spans="1:6" ht="12.75">
      <c r="A285">
        <f t="shared" si="42"/>
        <v>10.19999999999998</v>
      </c>
      <c r="C285">
        <f t="shared" si="43"/>
        <v>4.886794711312301</v>
      </c>
      <c r="D285">
        <f t="shared" si="40"/>
        <v>0.0017852624574609618</v>
      </c>
      <c r="E285" s="3">
        <f t="shared" si="41"/>
        <v>559.1417292011065</v>
      </c>
      <c r="F285" s="3">
        <f t="shared" si="44"/>
        <v>1134411.4679190062</v>
      </c>
    </row>
    <row r="286" spans="1:6" ht="12.75">
      <c r="A286">
        <f t="shared" si="42"/>
        <v>10.29999999999998</v>
      </c>
      <c r="C286">
        <f t="shared" si="43"/>
        <v>4.916471206891212</v>
      </c>
      <c r="D286">
        <f t="shared" si="40"/>
        <v>0.0017942623183401305</v>
      </c>
      <c r="E286" s="3">
        <f t="shared" si="41"/>
        <v>556.3321078966305</v>
      </c>
      <c r="F286" s="3">
        <f t="shared" si="44"/>
        <v>1143709.92257408</v>
      </c>
    </row>
    <row r="287" spans="1:6" ht="12.75">
      <c r="A287">
        <f t="shared" si="42"/>
        <v>10.399999999999979</v>
      </c>
      <c r="C287">
        <f t="shared" si="43"/>
        <v>4.946062757268537</v>
      </c>
      <c r="D287">
        <f t="shared" si="40"/>
        <v>0.0018032364182599366</v>
      </c>
      <c r="E287" s="3">
        <f t="shared" si="41"/>
        <v>553.5584538299015</v>
      </c>
      <c r="F287" s="3">
        <f t="shared" si="44"/>
        <v>1153008.3772291536</v>
      </c>
    </row>
    <row r="288" spans="1:6" ht="12.75">
      <c r="A288">
        <f t="shared" si="42"/>
        <v>10.499999999999979</v>
      </c>
      <c r="C288">
        <f t="shared" si="43"/>
        <v>4.975570311593604</v>
      </c>
      <c r="D288">
        <f t="shared" si="40"/>
        <v>0.0018121850450647412</v>
      </c>
      <c r="E288" s="3">
        <f t="shared" si="41"/>
        <v>550.8200267259542</v>
      </c>
      <c r="F288" s="3">
        <f t="shared" si="44"/>
        <v>1162306.8318842275</v>
      </c>
    </row>
    <row r="289" spans="1:6" ht="12.75">
      <c r="A289">
        <f t="shared" si="42"/>
        <v>10.599999999999978</v>
      </c>
      <c r="C289">
        <f t="shared" si="43"/>
        <v>5.0049948007620735</v>
      </c>
      <c r="D289">
        <f t="shared" si="40"/>
        <v>0.0018211084810631959</v>
      </c>
      <c r="E289" s="3">
        <f t="shared" si="41"/>
        <v>548.1161072492408</v>
      </c>
      <c r="F289" s="3">
        <f t="shared" si="44"/>
        <v>1171605.2865393013</v>
      </c>
    </row>
    <row r="290" spans="1:6" ht="12.75">
      <c r="A290">
        <f t="shared" si="42"/>
        <v>10.699999999999978</v>
      </c>
      <c r="C290">
        <f t="shared" si="43"/>
        <v>5.034337137910762</v>
      </c>
      <c r="D290">
        <f t="shared" si="40"/>
        <v>0.0018300070031783042</v>
      </c>
      <c r="E290" s="3">
        <f t="shared" si="41"/>
        <v>545.4459962520517</v>
      </c>
      <c r="F290" s="3">
        <f t="shared" si="44"/>
        <v>1180903.741194375</v>
      </c>
    </row>
    <row r="291" spans="1:6" ht="12.75">
      <c r="A291">
        <f t="shared" si="42"/>
        <v>10.799999999999978</v>
      </c>
      <c r="C291">
        <f t="shared" si="43"/>
        <v>5.0635982188952315</v>
      </c>
      <c r="D291">
        <f t="shared" si="40"/>
        <v>0.0018388808830922605</v>
      </c>
      <c r="E291" s="3">
        <f t="shared" si="41"/>
        <v>542.8090140555493</v>
      </c>
      <c r="F291" s="3">
        <f t="shared" si="44"/>
        <v>1190202.195849449</v>
      </c>
    </row>
    <row r="292" spans="1:6" ht="12.75">
      <c r="A292">
        <f t="shared" si="42"/>
        <v>10.899999999999977</v>
      </c>
      <c r="C292">
        <f t="shared" si="43"/>
        <v>5.0927789227508775</v>
      </c>
      <c r="D292">
        <f aca="true" t="shared" si="45" ref="D292:D306">eta*(C292+1)</f>
        <v>0.0018477303873862803</v>
      </c>
      <c r="E292" s="3">
        <f t="shared" si="41"/>
        <v>540.2044997617628</v>
      </c>
      <c r="F292" s="3">
        <f t="shared" si="44"/>
        <v>1199500.6505045227</v>
      </c>
    </row>
    <row r="293" spans="1:6" ht="12.75">
      <c r="A293">
        <f t="shared" si="42"/>
        <v>10.999999999999977</v>
      </c>
      <c r="C293">
        <f t="shared" si="43"/>
        <v>5.121880112138211</v>
      </c>
      <c r="D293">
        <f t="shared" si="45"/>
        <v>0.0018565557776756396</v>
      </c>
      <c r="E293" s="3">
        <f aca="true" t="shared" si="46" ref="E293:E306">1/D293-1</f>
        <v>537.6318105949795</v>
      </c>
      <c r="F293" s="3">
        <f t="shared" si="44"/>
        <v>1208799.1051595965</v>
      </c>
    </row>
    <row r="294" spans="1:6" ht="12.75">
      <c r="A294">
        <f t="shared" si="42"/>
        <v>11.099999999999977</v>
      </c>
      <c r="C294">
        <f t="shared" si="43"/>
        <v>5.150902633772967</v>
      </c>
      <c r="D294">
        <f t="shared" si="45"/>
        <v>0.0018653573107401125</v>
      </c>
      <c r="E294" s="3">
        <f t="shared" si="46"/>
        <v>535.0903212710667</v>
      </c>
      <c r="F294" s="3">
        <f t="shared" si="44"/>
        <v>1218097.5598146704</v>
      </c>
    </row>
    <row r="295" spans="1:6" ht="12.75">
      <c r="A295">
        <f t="shared" si="42"/>
        <v>11.199999999999976</v>
      </c>
      <c r="C295">
        <f t="shared" si="43"/>
        <v>5.179847318841736</v>
      </c>
      <c r="D295">
        <f t="shared" si="45"/>
        <v>0.0018741352386500165</v>
      </c>
      <c r="E295" s="3">
        <f t="shared" si="46"/>
        <v>532.5794233933318</v>
      </c>
      <c r="F295" s="3">
        <f t="shared" si="44"/>
        <v>1227396.0144697442</v>
      </c>
    </row>
    <row r="296" spans="1:6" ht="12.75">
      <c r="A296">
        <f t="shared" si="42"/>
        <v>11.299999999999976</v>
      </c>
      <c r="C296">
        <f t="shared" si="43"/>
        <v>5.208714983403622</v>
      </c>
      <c r="D296">
        <f t="shared" si="45"/>
        <v>0.0018828898088880234</v>
      </c>
      <c r="E296" s="3">
        <f t="shared" si="46"/>
        <v>530.0985248736192</v>
      </c>
      <c r="F296" s="3">
        <f t="shared" si="44"/>
        <v>1236694.469124818</v>
      </c>
    </row>
    <row r="297" spans="1:6" ht="12.75">
      <c r="A297">
        <f aca="true" t="shared" si="47" ref="A297:A305">A296+0.1</f>
        <v>11.399999999999975</v>
      </c>
      <c r="C297">
        <f aca="true" t="shared" si="48" ref="C297:C306">(A297^2/2-1+A297/2*SQRT(A297^2-4))^(1/3)+(A297^2/2-1+A297/2*SQRT(A297^2-4))^(-1/3)</f>
        <v>5.2375064287785795</v>
      </c>
      <c r="D297">
        <f t="shared" si="45"/>
        <v>0.0018916212644669273</v>
      </c>
      <c r="E297" s="3">
        <f t="shared" si="46"/>
        <v>527.6470493774066</v>
      </c>
      <c r="F297" s="3">
        <f aca="true" t="shared" si="49" ref="F297:F306">(A297+2)*t_ch</f>
        <v>1245992.9237798918</v>
      </c>
    </row>
    <row r="298" spans="1:6" ht="12.75">
      <c r="A298">
        <f t="shared" si="47"/>
        <v>11.499999999999975</v>
      </c>
      <c r="C298">
        <f t="shared" si="48"/>
        <v>5.266222441922917</v>
      </c>
      <c r="D298">
        <f t="shared" si="45"/>
        <v>0.0019003298440435222</v>
      </c>
      <c r="E298" s="3">
        <f t="shared" si="46"/>
        <v>525.2244357917359</v>
      </c>
      <c r="F298" s="3">
        <f t="shared" si="49"/>
        <v>1255291.3784349656</v>
      </c>
    </row>
    <row r="299" spans="1:6" ht="12.75">
      <c r="A299">
        <f t="shared" si="47"/>
        <v>11.599999999999975</v>
      </c>
      <c r="C299">
        <f t="shared" si="48"/>
        <v>5.294863795792497</v>
      </c>
      <c r="D299">
        <f t="shared" si="45"/>
        <v>0.0019090157820287484</v>
      </c>
      <c r="E299" s="3">
        <f t="shared" si="46"/>
        <v>522.8301377148807</v>
      </c>
      <c r="F299" s="3">
        <f t="shared" si="49"/>
        <v>1264589.8330900394</v>
      </c>
    </row>
    <row r="300" spans="1:6" ht="12.75">
      <c r="A300">
        <f t="shared" si="47"/>
        <v>11.699999999999974</v>
      </c>
      <c r="C300">
        <f t="shared" si="48"/>
        <v>5.323431249694155</v>
      </c>
      <c r="D300">
        <f t="shared" si="45"/>
        <v>0.001917679308694265</v>
      </c>
      <c r="E300" s="3">
        <f t="shared" si="46"/>
        <v>520.4636229667062</v>
      </c>
      <c r="F300" s="3">
        <f t="shared" si="49"/>
        <v>1273888.2877451133</v>
      </c>
    </row>
    <row r="301" spans="1:6" ht="12.75">
      <c r="A301">
        <f t="shared" si="47"/>
        <v>11.799999999999974</v>
      </c>
      <c r="C301">
        <f t="shared" si="48"/>
        <v>5.35192554962574</v>
      </c>
      <c r="D301">
        <f t="shared" si="45"/>
        <v>0.0019263206502755737</v>
      </c>
      <c r="E301" s="3">
        <f t="shared" si="46"/>
        <v>518.1243731187448</v>
      </c>
      <c r="F301" s="3">
        <f t="shared" si="49"/>
        <v>1283186.742400187</v>
      </c>
    </row>
    <row r="302" spans="1:6" ht="12.75">
      <c r="A302">
        <f t="shared" si="47"/>
        <v>11.899999999999974</v>
      </c>
      <c r="C302">
        <f t="shared" si="48"/>
        <v>5.380347428605282</v>
      </c>
      <c r="D302">
        <f t="shared" si="45"/>
        <v>0.001934940029071843</v>
      </c>
      <c r="E302" s="3">
        <f t="shared" si="46"/>
        <v>515.8118830430535</v>
      </c>
      <c r="F302" s="3">
        <f t="shared" si="49"/>
        <v>1292485.197055261</v>
      </c>
    </row>
    <row r="303" spans="1:6" ht="12.75">
      <c r="A303">
        <f t="shared" si="47"/>
        <v>11.999999999999973</v>
      </c>
      <c r="C303">
        <f t="shared" si="48"/>
        <v>5.408697606989685</v>
      </c>
      <c r="D303">
        <f t="shared" si="45"/>
        <v>0.001943537663542557</v>
      </c>
      <c r="E303" s="3">
        <f t="shared" si="46"/>
        <v>513.525660478976</v>
      </c>
      <c r="F303" s="3">
        <f t="shared" si="49"/>
        <v>1301783.6517103347</v>
      </c>
    </row>
    <row r="304" spans="1:6" ht="12.75">
      <c r="A304">
        <f t="shared" si="47"/>
        <v>12.099999999999973</v>
      </c>
      <c r="C304">
        <f t="shared" si="48"/>
        <v>5.436976792783358</v>
      </c>
      <c r="D304">
        <f t="shared" si="45"/>
        <v>0.001952113768401113</v>
      </c>
      <c r="E304" s="3">
        <f t="shared" si="46"/>
        <v>511.2652256169753</v>
      </c>
      <c r="F304" s="3">
        <f t="shared" si="49"/>
        <v>1311082.1063654085</v>
      </c>
    </row>
    <row r="305" spans="1:6" ht="12.75">
      <c r="A305">
        <f t="shared" si="47"/>
        <v>12.199999999999973</v>
      </c>
      <c r="C305">
        <f t="shared" si="48"/>
        <v>5.465185681937162</v>
      </c>
      <c r="D305">
        <f t="shared" si="45"/>
        <v>0.0019606685547054817</v>
      </c>
      <c r="E305" s="3">
        <f t="shared" si="46"/>
        <v>509.03011069875254</v>
      </c>
      <c r="F305" s="3">
        <f t="shared" si="49"/>
        <v>1320380.5610204823</v>
      </c>
    </row>
    <row r="306" spans="1:6" ht="12.75">
      <c r="A306">
        <v>495.9</v>
      </c>
      <c r="C306">
        <f t="shared" si="48"/>
        <v>62.66699328477742</v>
      </c>
      <c r="D306">
        <f t="shared" si="45"/>
        <v>0.019308010295027662</v>
      </c>
      <c r="E306" s="8">
        <f t="shared" si="46"/>
        <v>50.79197569920124</v>
      </c>
      <c r="F306" s="3">
        <f t="shared" si="49"/>
        <v>46297005.72761263</v>
      </c>
    </row>
    <row r="307" spans="5:6" ht="12.75">
      <c r="E307" s="3"/>
      <c r="F307" s="3"/>
    </row>
    <row r="308" spans="5:6" ht="12.75">
      <c r="E308" s="3"/>
      <c r="F308" s="3"/>
    </row>
    <row r="309" spans="5:6" ht="12.75">
      <c r="E309" s="3"/>
      <c r="F309" s="3"/>
    </row>
    <row r="310" spans="5:6" ht="12.75">
      <c r="E310" s="3"/>
      <c r="F310" s="3"/>
    </row>
    <row r="311" spans="5:6" ht="12.75">
      <c r="E311" s="3"/>
      <c r="F311" s="3"/>
    </row>
    <row r="312" spans="5:6" ht="12.75">
      <c r="E312" s="3"/>
      <c r="F312" s="3"/>
    </row>
    <row r="313" spans="5:6" ht="12.75">
      <c r="E313" s="3"/>
      <c r="F313" s="3"/>
    </row>
    <row r="314" spans="5:6" ht="12.75">
      <c r="E314" s="3"/>
      <c r="F314" s="3"/>
    </row>
    <row r="315" spans="5:6" ht="12.75">
      <c r="E315" s="3"/>
      <c r="F315" s="3"/>
    </row>
    <row r="316" spans="5:6" ht="12.75">
      <c r="E316" s="3"/>
      <c r="F316" s="3"/>
    </row>
    <row r="317" spans="5:6" ht="12.75">
      <c r="E317" s="3"/>
      <c r="F317" s="3"/>
    </row>
    <row r="318" spans="5:6" ht="12.75">
      <c r="E318" s="3"/>
      <c r="F318" s="3"/>
    </row>
    <row r="319" spans="5:6" ht="12.75">
      <c r="E319" s="3"/>
      <c r="F319" s="3"/>
    </row>
    <row r="320" spans="5:6" ht="12.75">
      <c r="E320" s="3"/>
      <c r="F320" s="3"/>
    </row>
    <row r="321" spans="5:6" ht="12.75">
      <c r="E321" s="3"/>
      <c r="F321" s="3"/>
    </row>
    <row r="322" spans="5:6" ht="12.75">
      <c r="E322" s="3"/>
      <c r="F322" s="3"/>
    </row>
    <row r="323" spans="5:6" ht="12.75">
      <c r="E323" s="3"/>
      <c r="F323" s="3"/>
    </row>
    <row r="324" spans="5:6" ht="12.75">
      <c r="E324" s="3"/>
      <c r="F324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Björn</cp:lastModifiedBy>
  <dcterms:created xsi:type="dcterms:W3CDTF">2007-02-18T15:51:51Z</dcterms:created>
  <dcterms:modified xsi:type="dcterms:W3CDTF">2013-04-22T21:04:19Z</dcterms:modified>
  <cp:category/>
  <cp:version/>
  <cp:contentType/>
  <cp:contentStatus/>
</cp:coreProperties>
</file>